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MTEC\3 _ CEMTEC _ BOLETIM GERAL _INMET - SEMAGRO\2025\"/>
    </mc:Choice>
  </mc:AlternateContent>
  <bookViews>
    <workbookView xWindow="0" yWindow="0" windowWidth="10890" windowHeight="7290" tabRatio="874" activeTab="9"/>
  </bookViews>
  <sheets>
    <sheet name="TempInst" sheetId="4" r:id="rId1"/>
    <sheet name="TempMax" sheetId="5" r:id="rId2"/>
    <sheet name="TempMin" sheetId="6" r:id="rId3"/>
    <sheet name="UmidInst" sheetId="7" r:id="rId4"/>
    <sheet name="UmidMax" sheetId="8" r:id="rId5"/>
    <sheet name="UmidMin" sheetId="9" r:id="rId6"/>
    <sheet name="VelVentoMax" sheetId="12" r:id="rId7"/>
    <sheet name="DirVento" sheetId="13" state="hidden" r:id="rId8"/>
    <sheet name="RajadaVento" sheetId="15" r:id="rId9"/>
    <sheet name="Chuva" sheetId="14" r:id="rId10"/>
    <sheet name="ESTAÇÃO METEOROLÓGICA" sheetId="1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</externalReferences>
  <definedNames>
    <definedName name="_xlnm.Print_Area" localSheetId="9">Chuva!$A$1:$AH$30</definedName>
    <definedName name="_xlnm.Print_Area" localSheetId="7">DirVento!$A$1:$AG$4</definedName>
    <definedName name="_xlnm.Print_Area" localSheetId="8">RajadaVento!$A$1:$AF$4</definedName>
    <definedName name="_xlnm.Print_Area" localSheetId="0">TempInst!$A$1:$AF$4</definedName>
    <definedName name="_xlnm.Print_Area" localSheetId="1">TempMax!$A$1:$AG$4</definedName>
    <definedName name="_xlnm.Print_Area" localSheetId="2">TempMin!$A$1:$AG$4</definedName>
    <definedName name="_xlnm.Print_Area" localSheetId="3">UmidInst!$A$1:$AF$4</definedName>
    <definedName name="_xlnm.Print_Area" localSheetId="4">UmidMax!$A$1:$AG$4</definedName>
    <definedName name="_xlnm.Print_Area" localSheetId="5">UmidMin!$A$1:$AG$4</definedName>
    <definedName name="_xlnm.Print_Area" localSheetId="6">VelVentoMax!$A$1:$AF$4</definedName>
  </definedNames>
  <calcPr calcId="162913"/>
</workbook>
</file>

<file path=xl/calcChain.xml><?xml version="1.0" encoding="utf-8"?>
<calcChain xmlns="http://schemas.openxmlformats.org/spreadsheetml/2006/main">
  <c r="Q25" i="14" l="1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B9" i="4" l="1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H48" i="14" l="1"/>
  <c r="AH49" i="14"/>
  <c r="AH50" i="14"/>
  <c r="AH47" i="14"/>
  <c r="AH67" i="14" l="1"/>
  <c r="AH73" i="14"/>
  <c r="AH74" i="14"/>
  <c r="AH75" i="14"/>
  <c r="AG73" i="14"/>
  <c r="AG74" i="14"/>
  <c r="AG75" i="14"/>
  <c r="AF73" i="14"/>
  <c r="AF74" i="14"/>
  <c r="AF75" i="14"/>
  <c r="AF69" i="14"/>
  <c r="AG69" i="14"/>
  <c r="AH69" i="14"/>
  <c r="AF70" i="14"/>
  <c r="AG70" i="14"/>
  <c r="AH70" i="14"/>
  <c r="AF71" i="14"/>
  <c r="AG71" i="14"/>
  <c r="AH71" i="14"/>
  <c r="AF72" i="14"/>
  <c r="AG72" i="14"/>
  <c r="AH72" i="14"/>
  <c r="AG47" i="14"/>
  <c r="AF47" i="14"/>
  <c r="N43" i="12" l="1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E46" i="14" l="1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B43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B42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B46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B45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B40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B33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D76" i="14" l="1"/>
  <c r="AH46" i="14"/>
  <c r="AG6" i="12"/>
  <c r="AF6" i="12"/>
  <c r="AH45" i="14"/>
  <c r="AC76" i="14"/>
  <c r="H76" i="14"/>
  <c r="P76" i="14"/>
  <c r="X76" i="14"/>
  <c r="B76" i="14"/>
  <c r="J76" i="14"/>
  <c r="R76" i="14"/>
  <c r="Z76" i="14"/>
  <c r="Y76" i="14"/>
  <c r="C76" i="14"/>
  <c r="K76" i="14"/>
  <c r="S76" i="14"/>
  <c r="AA76" i="14"/>
  <c r="I76" i="14"/>
  <c r="D76" i="14"/>
  <c r="L76" i="14"/>
  <c r="T76" i="14"/>
  <c r="AB76" i="14"/>
  <c r="E76" i="14"/>
  <c r="M76" i="14"/>
  <c r="U76" i="14"/>
  <c r="Q76" i="14"/>
  <c r="F76" i="14"/>
  <c r="N76" i="14"/>
  <c r="V76" i="14"/>
  <c r="G76" i="14"/>
  <c r="O76" i="14"/>
  <c r="W76" i="14"/>
  <c r="AE76" i="14"/>
  <c r="AF44" i="12"/>
  <c r="AF30" i="12"/>
  <c r="AF43" i="12"/>
  <c r="AF30" i="15"/>
  <c r="AH16" i="14"/>
  <c r="AG16" i="14"/>
  <c r="AG16" i="15"/>
  <c r="AF16" i="15"/>
  <c r="AF16" i="7"/>
  <c r="AF16" i="14"/>
  <c r="AG16" i="12"/>
  <c r="AF16" i="12"/>
  <c r="AF16" i="9"/>
  <c r="AG16" i="9"/>
  <c r="AG16" i="8"/>
  <c r="AF16" i="8"/>
  <c r="AG16" i="6"/>
  <c r="AF16" i="6"/>
  <c r="AG16" i="5"/>
  <c r="AF16" i="5"/>
  <c r="AF16" i="4"/>
  <c r="AF48" i="14" l="1"/>
  <c r="AG48" i="14"/>
  <c r="AF49" i="14"/>
  <c r="AG49" i="14"/>
  <c r="AF50" i="14"/>
  <c r="AG50" i="14"/>
  <c r="AH51" i="14"/>
  <c r="AF52" i="14"/>
  <c r="AG52" i="14"/>
  <c r="AH52" i="14"/>
  <c r="AF53" i="14"/>
  <c r="AG53" i="14"/>
  <c r="AH53" i="14"/>
  <c r="AF54" i="14"/>
  <c r="AG54" i="14"/>
  <c r="AH54" i="14"/>
  <c r="AF55" i="14"/>
  <c r="AG55" i="14"/>
  <c r="AH55" i="14"/>
  <c r="AF56" i="14"/>
  <c r="AG56" i="14"/>
  <c r="AH56" i="14"/>
  <c r="AF57" i="14"/>
  <c r="AG57" i="14"/>
  <c r="AH57" i="14"/>
  <c r="AF58" i="14"/>
  <c r="AG58" i="14"/>
  <c r="AH58" i="14"/>
  <c r="AH59" i="14"/>
  <c r="AF60" i="14"/>
  <c r="AG60" i="14"/>
  <c r="AH60" i="14"/>
  <c r="AF61" i="14"/>
  <c r="AG61" i="14"/>
  <c r="AH61" i="14"/>
  <c r="AH62" i="14"/>
  <c r="AF63" i="14"/>
  <c r="AG63" i="14"/>
  <c r="AH63" i="14"/>
  <c r="AF64" i="14"/>
  <c r="AG64" i="14"/>
  <c r="AH64" i="14"/>
  <c r="AH65" i="14"/>
  <c r="AF66" i="14"/>
  <c r="AG66" i="14"/>
  <c r="AH66" i="14"/>
  <c r="AH68" i="14"/>
  <c r="AG6" i="13" l="1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AG5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B49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B47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B46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B43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42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B41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B40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B33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AF42" i="4" l="1"/>
  <c r="AG42" i="14"/>
  <c r="AF42" i="14"/>
  <c r="AF42" i="15"/>
  <c r="AG42" i="15"/>
  <c r="AF42" i="12"/>
  <c r="AG42" i="12"/>
  <c r="AG42" i="9"/>
  <c r="AF42" i="9"/>
  <c r="AF42" i="8"/>
  <c r="AG42" i="8"/>
  <c r="AF42" i="7"/>
  <c r="AF42" i="6"/>
  <c r="AG42" i="6"/>
  <c r="AG42" i="5"/>
  <c r="AF42" i="5"/>
  <c r="AF8" i="7"/>
  <c r="AF9" i="7"/>
  <c r="AF9" i="12"/>
  <c r="AF11" i="4"/>
  <c r="AF11" i="9"/>
  <c r="AF12" i="14"/>
  <c r="AG13" i="5"/>
  <c r="AF14" i="4"/>
  <c r="AF14" i="7"/>
  <c r="AH14" i="14"/>
  <c r="AF15" i="4"/>
  <c r="AF15" i="14"/>
  <c r="AF18" i="7"/>
  <c r="AF22" i="7"/>
  <c r="AF24" i="4"/>
  <c r="AH24" i="14"/>
  <c r="AF25" i="4"/>
  <c r="AF29" i="7"/>
  <c r="AF31" i="4"/>
  <c r="AH32" i="14"/>
  <c r="AF33" i="14"/>
  <c r="AF34" i="4"/>
  <c r="AF35" i="4"/>
  <c r="AF35" i="7"/>
  <c r="AF38" i="4"/>
  <c r="AF38" i="7"/>
  <c r="AF39" i="7"/>
  <c r="AH39" i="14"/>
  <c r="AH40" i="14"/>
  <c r="AG41" i="9"/>
  <c r="AF41" i="14"/>
  <c r="AF43" i="6"/>
  <c r="AF44" i="5"/>
  <c r="AF45" i="9"/>
  <c r="AF45" i="14"/>
  <c r="AF46" i="4"/>
  <c r="AF46" i="8"/>
  <c r="AG6" i="14"/>
  <c r="AF44" i="4"/>
  <c r="AG45" i="9"/>
  <c r="AG45" i="14"/>
  <c r="AG46" i="8"/>
  <c r="AF6" i="14"/>
  <c r="AF27" i="8"/>
  <c r="AF29" i="6"/>
  <c r="AG29" i="6"/>
  <c r="AG29" i="12"/>
  <c r="AF29" i="12"/>
  <c r="AG30" i="9"/>
  <c r="AF30" i="9"/>
  <c r="AG31" i="8"/>
  <c r="AF31" i="8"/>
  <c r="AF33" i="9"/>
  <c r="AG33" i="9"/>
  <c r="AF35" i="5"/>
  <c r="AG35" i="5"/>
  <c r="AF37" i="8"/>
  <c r="AG37" i="8"/>
  <c r="AG37" i="15"/>
  <c r="AF37" i="15"/>
  <c r="AH38" i="14"/>
  <c r="AF38" i="14"/>
  <c r="AG38" i="14"/>
  <c r="AF39" i="15"/>
  <c r="AG39" i="15"/>
  <c r="AH10" i="14"/>
  <c r="AF10" i="14"/>
  <c r="AG10" i="14"/>
  <c r="AG9" i="12"/>
  <c r="AG9" i="14"/>
  <c r="AG11" i="9"/>
  <c r="AF9" i="6"/>
  <c r="AG9" i="6"/>
  <c r="AF10" i="5"/>
  <c r="AG10" i="5"/>
  <c r="AF11" i="14"/>
  <c r="AG11" i="14"/>
  <c r="AH11" i="14"/>
  <c r="AF13" i="12"/>
  <c r="AG13" i="12"/>
  <c r="AF18" i="15"/>
  <c r="AG18" i="15"/>
  <c r="AF19" i="5"/>
  <c r="AG19" i="5"/>
  <c r="AF23" i="6"/>
  <c r="AG23" i="6"/>
  <c r="AF24" i="15"/>
  <c r="AG24" i="15"/>
  <c r="AF25" i="12"/>
  <c r="AG25" i="12"/>
  <c r="AF7" i="8"/>
  <c r="AG7" i="8"/>
  <c r="AG7" i="15"/>
  <c r="AF7" i="15"/>
  <c r="AF12" i="12"/>
  <c r="AG12" i="12"/>
  <c r="AF13" i="8"/>
  <c r="AG13" i="8"/>
  <c r="AF14" i="9"/>
  <c r="AG14" i="9"/>
  <c r="AF17" i="14"/>
  <c r="AG17" i="14"/>
  <c r="AH17" i="14"/>
  <c r="AF20" i="9"/>
  <c r="AG20" i="9"/>
  <c r="AF21" i="8"/>
  <c r="AG21" i="8"/>
  <c r="AG21" i="14"/>
  <c r="AH21" i="14"/>
  <c r="AF7" i="7"/>
  <c r="AF10" i="4"/>
  <c r="AF15" i="6"/>
  <c r="AG15" i="6"/>
  <c r="AF19" i="12"/>
  <c r="AF21" i="15"/>
  <c r="AG21" i="15"/>
  <c r="AF23" i="12"/>
  <c r="AG23" i="12"/>
  <c r="AF23" i="14"/>
  <c r="AG23" i="14"/>
  <c r="AH23" i="14"/>
  <c r="AF24" i="5"/>
  <c r="AG24" i="5"/>
  <c r="AF26" i="9"/>
  <c r="AG26" i="9"/>
  <c r="AG26" i="15"/>
  <c r="AF26" i="15"/>
  <c r="AG27" i="14"/>
  <c r="AH27" i="14"/>
  <c r="AF30" i="5"/>
  <c r="AG30" i="5"/>
  <c r="AF31" i="14"/>
  <c r="AG31" i="14"/>
  <c r="AH31" i="14"/>
  <c r="AF32" i="15"/>
  <c r="AG32" i="15"/>
  <c r="AF34" i="12"/>
  <c r="AG34" i="12"/>
  <c r="AH35" i="14"/>
  <c r="AF39" i="6"/>
  <c r="AG39" i="6"/>
  <c r="AF40" i="5"/>
  <c r="AG40" i="5"/>
  <c r="AF12" i="9"/>
  <c r="AG12" i="9"/>
  <c r="AF14" i="6"/>
  <c r="AG14" i="6"/>
  <c r="AF29" i="5"/>
  <c r="AG29" i="5"/>
  <c r="AF32" i="12"/>
  <c r="AG32" i="12"/>
  <c r="AF37" i="4"/>
  <c r="AF37" i="14"/>
  <c r="AG37" i="14"/>
  <c r="AH37" i="14"/>
  <c r="AF40" i="9"/>
  <c r="AG40" i="9"/>
  <c r="AF43" i="5"/>
  <c r="AG43" i="5"/>
  <c r="AF44" i="14"/>
  <c r="AG44" i="14"/>
  <c r="AH44" i="14"/>
  <c r="AF45" i="15"/>
  <c r="AG45" i="15"/>
  <c r="AF34" i="8"/>
  <c r="AG34" i="8"/>
  <c r="AF35" i="9"/>
  <c r="AG35" i="9"/>
  <c r="AF9" i="5"/>
  <c r="AG9" i="5"/>
  <c r="AF15" i="5"/>
  <c r="AG15" i="5"/>
  <c r="AF18" i="12"/>
  <c r="AG18" i="12"/>
  <c r="AF20" i="8"/>
  <c r="AG20" i="8"/>
  <c r="AF21" i="7"/>
  <c r="AF22" i="6"/>
  <c r="AG22" i="6"/>
  <c r="AF25" i="9"/>
  <c r="AG25" i="9"/>
  <c r="AF26" i="8"/>
  <c r="AG26" i="8"/>
  <c r="AF30" i="4"/>
  <c r="AH30" i="14"/>
  <c r="AF31" i="15"/>
  <c r="AG31" i="15"/>
  <c r="AF33" i="8"/>
  <c r="AG33" i="8"/>
  <c r="AF34" i="7"/>
  <c r="AF35" i="6"/>
  <c r="AG35" i="6"/>
  <c r="AF41" i="8"/>
  <c r="AG41" i="8"/>
  <c r="AF15" i="8"/>
  <c r="AG15" i="8"/>
  <c r="AG18" i="14"/>
  <c r="AF18" i="14"/>
  <c r="AG33" i="6"/>
  <c r="AF33" i="6"/>
  <c r="AF36" i="6"/>
  <c r="AG36" i="6"/>
  <c r="AF37" i="5"/>
  <c r="AG37" i="5"/>
  <c r="AF8" i="6"/>
  <c r="AG8" i="6"/>
  <c r="AF11" i="15"/>
  <c r="AG11" i="15"/>
  <c r="AF13" i="7"/>
  <c r="AF17" i="15"/>
  <c r="AF23" i="5"/>
  <c r="AG23" i="5"/>
  <c r="AF23" i="15"/>
  <c r="AG23" i="15"/>
  <c r="AF24" i="12"/>
  <c r="AG24" i="12"/>
  <c r="AF36" i="5"/>
  <c r="AG36" i="5"/>
  <c r="AF38" i="15"/>
  <c r="AG38" i="15"/>
  <c r="AG39" i="12"/>
  <c r="AF39" i="12"/>
  <c r="AF46" i="12"/>
  <c r="AG46" i="12"/>
  <c r="AF6" i="8"/>
  <c r="AG6" i="8"/>
  <c r="AF7" i="6"/>
  <c r="AF9" i="14"/>
  <c r="AF10" i="15"/>
  <c r="AF11" i="12"/>
  <c r="AF12" i="8"/>
  <c r="AF13" i="6"/>
  <c r="AG15" i="14"/>
  <c r="AF17" i="12"/>
  <c r="AF18" i="9"/>
  <c r="AF19" i="8"/>
  <c r="AF20" i="7"/>
  <c r="AF21" i="6"/>
  <c r="AF23" i="4"/>
  <c r="AF25" i="8"/>
  <c r="AF26" i="7"/>
  <c r="AF28" i="5"/>
  <c r="AF29" i="14"/>
  <c r="AF31" i="12"/>
  <c r="AF36" i="14"/>
  <c r="AF38" i="12"/>
  <c r="AF39" i="9"/>
  <c r="AF43" i="14"/>
  <c r="AF44" i="15"/>
  <c r="AF45" i="12"/>
  <c r="AF46" i="9"/>
  <c r="AF6" i="7"/>
  <c r="AG44" i="12"/>
  <c r="AF7" i="5"/>
  <c r="AF8" i="4"/>
  <c r="AF12" i="7"/>
  <c r="AF18" i="8"/>
  <c r="AF20" i="6"/>
  <c r="AF21" i="5"/>
  <c r="AF22" i="4"/>
  <c r="AF27" i="5"/>
  <c r="AF29" i="15"/>
  <c r="AF31" i="9"/>
  <c r="AF36" i="15"/>
  <c r="AF37" i="12"/>
  <c r="AF38" i="9"/>
  <c r="AF39" i="8"/>
  <c r="AF41" i="6"/>
  <c r="AF43" i="15"/>
  <c r="AF6" i="6"/>
  <c r="AF7" i="4"/>
  <c r="AF7" i="14"/>
  <c r="AG7" i="14"/>
  <c r="AH7" i="14"/>
  <c r="AF8" i="15"/>
  <c r="AG8" i="15"/>
  <c r="AF13" i="4"/>
  <c r="AF13" i="14"/>
  <c r="AF20" i="5"/>
  <c r="AF21" i="14"/>
  <c r="AF22" i="15"/>
  <c r="AF25" i="6"/>
  <c r="AF28" i="15"/>
  <c r="AF37" i="9"/>
  <c r="AF41" i="5"/>
  <c r="AG43" i="6"/>
  <c r="AF9" i="9"/>
  <c r="AF41" i="4"/>
  <c r="AH6" i="14"/>
  <c r="AF41" i="9"/>
  <c r="AF7" i="12"/>
  <c r="AF8" i="9"/>
  <c r="AF9" i="8"/>
  <c r="AF11" i="6"/>
  <c r="AF12" i="4"/>
  <c r="AF20" i="15"/>
  <c r="AF21" i="12"/>
  <c r="AF22" i="9"/>
  <c r="AF27" i="12"/>
  <c r="AF29" i="8"/>
  <c r="AF30" i="7"/>
  <c r="AF31" i="6"/>
  <c r="AF32" i="5"/>
  <c r="AF33" i="4"/>
  <c r="AF33" i="15"/>
  <c r="AG34" i="15"/>
  <c r="AF37" i="7"/>
  <c r="AF39" i="5"/>
  <c r="AF40" i="4"/>
  <c r="AF40" i="14"/>
  <c r="AF41" i="15"/>
  <c r="AF44" i="7"/>
  <c r="AF46" i="5"/>
  <c r="AF6" i="15"/>
  <c r="AH9" i="14"/>
  <c r="AF10" i="9"/>
  <c r="AG10" i="9"/>
  <c r="AF11" i="8"/>
  <c r="AG11" i="8"/>
  <c r="AF12" i="6"/>
  <c r="AG12" i="6"/>
  <c r="AF13" i="5"/>
  <c r="AF14" i="15"/>
  <c r="AF15" i="12"/>
  <c r="AF17" i="8"/>
  <c r="AF23" i="9"/>
  <c r="AF27" i="14"/>
  <c r="AF34" i="14"/>
  <c r="AF38" i="8"/>
  <c r="AF40" i="6"/>
  <c r="AF44" i="9"/>
  <c r="AG44" i="15"/>
  <c r="AF45" i="8"/>
  <c r="AF46" i="7"/>
  <c r="AF6" i="5"/>
  <c r="AG44" i="5"/>
  <c r="AF8" i="12"/>
  <c r="AF12" i="5"/>
  <c r="AF13" i="15"/>
  <c r="AF14" i="12"/>
  <c r="AF15" i="9"/>
  <c r="AF20" i="14"/>
  <c r="AF22" i="12"/>
  <c r="AF23" i="8"/>
  <c r="AF24" i="6"/>
  <c r="AF25" i="5"/>
  <c r="AF26" i="4"/>
  <c r="AF26" i="14"/>
  <c r="AF29" i="9"/>
  <c r="AF30" i="8"/>
  <c r="AF31" i="7"/>
  <c r="AF32" i="6"/>
  <c r="AF33" i="5"/>
  <c r="AG33" i="14"/>
  <c r="AF34" i="15"/>
  <c r="AF35" i="12"/>
  <c r="AG41" i="14"/>
  <c r="AF44" i="8"/>
  <c r="AF45" i="7"/>
  <c r="AF46" i="6"/>
  <c r="AF7" i="9"/>
  <c r="AF8" i="8"/>
  <c r="AF10" i="6"/>
  <c r="AF11" i="5"/>
  <c r="AF13" i="9"/>
  <c r="AF14" i="8"/>
  <c r="AF15" i="7"/>
  <c r="AF17" i="5"/>
  <c r="AF18" i="4"/>
  <c r="AH18" i="14"/>
  <c r="AF21" i="9"/>
  <c r="AF22" i="8"/>
  <c r="AF23" i="7"/>
  <c r="AF24" i="14"/>
  <c r="AF25" i="15"/>
  <c r="AF26" i="12"/>
  <c r="AF31" i="5"/>
  <c r="AF32" i="4"/>
  <c r="AF32" i="14"/>
  <c r="AF33" i="12"/>
  <c r="AF34" i="9"/>
  <c r="AF35" i="8"/>
  <c r="AF36" i="7"/>
  <c r="AF37" i="6"/>
  <c r="AF39" i="4"/>
  <c r="AF39" i="14"/>
  <c r="AF40" i="15"/>
  <c r="AF41" i="12"/>
  <c r="AF43" i="7"/>
  <c r="AF44" i="6"/>
  <c r="AF46" i="14"/>
  <c r="AF40" i="12"/>
  <c r="AG40" i="12"/>
  <c r="AG40" i="15"/>
  <c r="AF45" i="4"/>
  <c r="AF46" i="15"/>
  <c r="AG46" i="15"/>
  <c r="AF6" i="9"/>
  <c r="AG6" i="9"/>
  <c r="AG6" i="15"/>
  <c r="AF8" i="5"/>
  <c r="AG8" i="5"/>
  <c r="AF14" i="5"/>
  <c r="AG14" i="5"/>
  <c r="AF22" i="5"/>
  <c r="AG22" i="5"/>
  <c r="AF24" i="9"/>
  <c r="AG24" i="9"/>
  <c r="AF29" i="4"/>
  <c r="AF32" i="9"/>
  <c r="AG32" i="9"/>
  <c r="AF33" i="7"/>
  <c r="AF34" i="6"/>
  <c r="AG34" i="6"/>
  <c r="AF36" i="4"/>
  <c r="AF40" i="8"/>
  <c r="AG40" i="8"/>
  <c r="AF41" i="7"/>
  <c r="AF43" i="4"/>
  <c r="AG40" i="14"/>
  <c r="AG32" i="14"/>
  <c r="AH29" i="14"/>
  <c r="AG24" i="14"/>
  <c r="AH13" i="14"/>
  <c r="AG41" i="15"/>
  <c r="AG36" i="15"/>
  <c r="AG25" i="15"/>
  <c r="AG20" i="15"/>
  <c r="AG14" i="15"/>
  <c r="AG38" i="12"/>
  <c r="AG33" i="12"/>
  <c r="AG22" i="12"/>
  <c r="AG8" i="12"/>
  <c r="AG44" i="9"/>
  <c r="AG39" i="9"/>
  <c r="AG34" i="9"/>
  <c r="AG29" i="9"/>
  <c r="AG23" i="9"/>
  <c r="AG18" i="9"/>
  <c r="AG13" i="9"/>
  <c r="AG9" i="9"/>
  <c r="AG45" i="8"/>
  <c r="AG35" i="8"/>
  <c r="AG30" i="8"/>
  <c r="AG25" i="8"/>
  <c r="AG14" i="8"/>
  <c r="AG37" i="6"/>
  <c r="AG32" i="6"/>
  <c r="AG21" i="6"/>
  <c r="AG7" i="6"/>
  <c r="AG39" i="5"/>
  <c r="AG33" i="5"/>
  <c r="AG28" i="5"/>
  <c r="AG17" i="5"/>
  <c r="AF8" i="14"/>
  <c r="AG8" i="14"/>
  <c r="AF9" i="15"/>
  <c r="AG9" i="15"/>
  <c r="AF10" i="12"/>
  <c r="AG10" i="12"/>
  <c r="AF14" i="14"/>
  <c r="AG14" i="14"/>
  <c r="AF15" i="15"/>
  <c r="AG15" i="15"/>
  <c r="AF22" i="14"/>
  <c r="AG22" i="14"/>
  <c r="AF24" i="8"/>
  <c r="AG24" i="8"/>
  <c r="AF25" i="7"/>
  <c r="AF26" i="6"/>
  <c r="AG26" i="6"/>
  <c r="AF32" i="8"/>
  <c r="AG32" i="8"/>
  <c r="AF34" i="5"/>
  <c r="AG34" i="5"/>
  <c r="AF40" i="7"/>
  <c r="AH42" i="14"/>
  <c r="AH34" i="14"/>
  <c r="AG29" i="14"/>
  <c r="AH26" i="14"/>
  <c r="AH20" i="14"/>
  <c r="AG13" i="14"/>
  <c r="AH8" i="14"/>
  <c r="AF21" i="4"/>
  <c r="AF24" i="7"/>
  <c r="AF26" i="5"/>
  <c r="AG26" i="5"/>
  <c r="AF32" i="7"/>
  <c r="AF35" i="15"/>
  <c r="AG35" i="15"/>
  <c r="AF36" i="12"/>
  <c r="AG36" i="12"/>
  <c r="AG34" i="14"/>
  <c r="AG26" i="14"/>
  <c r="AG20" i="14"/>
  <c r="AG29" i="15"/>
  <c r="AG13" i="15"/>
  <c r="AG10" i="15"/>
  <c r="AG37" i="12"/>
  <c r="AG31" i="12"/>
  <c r="AG26" i="12"/>
  <c r="AG21" i="12"/>
  <c r="AG15" i="12"/>
  <c r="AG7" i="12"/>
  <c r="AG38" i="9"/>
  <c r="AG22" i="9"/>
  <c r="AG8" i="9"/>
  <c r="AG44" i="8"/>
  <c r="AG39" i="8"/>
  <c r="AG29" i="8"/>
  <c r="AG23" i="8"/>
  <c r="AG18" i="8"/>
  <c r="AG9" i="8"/>
  <c r="AG46" i="6"/>
  <c r="AG41" i="6"/>
  <c r="AG31" i="6"/>
  <c r="AG25" i="6"/>
  <c r="AG20" i="6"/>
  <c r="AG11" i="6"/>
  <c r="AG6" i="6"/>
  <c r="AG32" i="5"/>
  <c r="AG27" i="5"/>
  <c r="AG21" i="5"/>
  <c r="AG12" i="5"/>
  <c r="AG7" i="5"/>
  <c r="AF10" i="8"/>
  <c r="AG10" i="8"/>
  <c r="AF11" i="7"/>
  <c r="AF18" i="6"/>
  <c r="AG18" i="6"/>
  <c r="AF20" i="4"/>
  <c r="AF27" i="15"/>
  <c r="AF28" i="12"/>
  <c r="AF36" i="9"/>
  <c r="AG36" i="9"/>
  <c r="AF43" i="9"/>
  <c r="AG43" i="9"/>
  <c r="AF6" i="4"/>
  <c r="AG46" i="14"/>
  <c r="AH43" i="14"/>
  <c r="AG39" i="14"/>
  <c r="AH36" i="14"/>
  <c r="AH28" i="14"/>
  <c r="AF10" i="7"/>
  <c r="AG12" i="14"/>
  <c r="AH12" i="14"/>
  <c r="AF18" i="5"/>
  <c r="AG18" i="5"/>
  <c r="AG19" i="14"/>
  <c r="AH19" i="14"/>
  <c r="AF36" i="8"/>
  <c r="AG36" i="8"/>
  <c r="AF38" i="6"/>
  <c r="AG38" i="6"/>
  <c r="AF43" i="8"/>
  <c r="AG43" i="8"/>
  <c r="AF45" i="6"/>
  <c r="AG45" i="6"/>
  <c r="AG43" i="14"/>
  <c r="AH41" i="14"/>
  <c r="AG36" i="14"/>
  <c r="AH33" i="14"/>
  <c r="AH25" i="14"/>
  <c r="AF19" i="14"/>
  <c r="AH15" i="14"/>
  <c r="AG43" i="15"/>
  <c r="AG33" i="15"/>
  <c r="AG22" i="15"/>
  <c r="AG45" i="12"/>
  <c r="AG41" i="12"/>
  <c r="AG35" i="12"/>
  <c r="AG14" i="12"/>
  <c r="AG11" i="12"/>
  <c r="AG46" i="9"/>
  <c r="AG37" i="9"/>
  <c r="AG31" i="9"/>
  <c r="AG21" i="9"/>
  <c r="AG15" i="9"/>
  <c r="AG7" i="9"/>
  <c r="AG38" i="8"/>
  <c r="AG22" i="8"/>
  <c r="AG12" i="8"/>
  <c r="AG8" i="8"/>
  <c r="AG44" i="6"/>
  <c r="AG40" i="6"/>
  <c r="AG24" i="6"/>
  <c r="AG13" i="6"/>
  <c r="AG10" i="6"/>
  <c r="AG46" i="5"/>
  <c r="AG41" i="5"/>
  <c r="AG31" i="5"/>
  <c r="AG25" i="5"/>
  <c r="AG20" i="5"/>
  <c r="AG11" i="5"/>
  <c r="AG6" i="5"/>
  <c r="AF12" i="15"/>
  <c r="AG12" i="15"/>
  <c r="AF19" i="15"/>
  <c r="AF20" i="12"/>
  <c r="AG20" i="12"/>
  <c r="AF28" i="8"/>
  <c r="AF30" i="6"/>
  <c r="AG30" i="6"/>
  <c r="AF38" i="5"/>
  <c r="AG38" i="5"/>
  <c r="AF45" i="5"/>
  <c r="AG45" i="5"/>
  <c r="AH22" i="14"/>
  <c r="AF5" i="7"/>
  <c r="AG5" i="8"/>
  <c r="AF5" i="9"/>
  <c r="AF5" i="12"/>
  <c r="AF5" i="15"/>
  <c r="AG5" i="5"/>
  <c r="AF5" i="6"/>
  <c r="AF5" i="8"/>
  <c r="AG5" i="9"/>
  <c r="AF5" i="14"/>
  <c r="AG5" i="6"/>
  <c r="AF5" i="5"/>
  <c r="AG5" i="14"/>
  <c r="AH5" i="14"/>
  <c r="AF76" i="14" l="1"/>
  <c r="AG76" i="14"/>
  <c r="AF47" i="15"/>
  <c r="AG47" i="15"/>
  <c r="AG47" i="12"/>
  <c r="AF47" i="12"/>
  <c r="AF47" i="7"/>
  <c r="AF5" i="4" l="1"/>
  <c r="AF47" i="4" l="1"/>
  <c r="AE47" i="6"/>
  <c r="AE47" i="5"/>
  <c r="AE47" i="9" l="1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AD47" i="6"/>
  <c r="AC47" i="6"/>
  <c r="AB47" i="6"/>
  <c r="AA47" i="6"/>
  <c r="Z47" i="6"/>
  <c r="Y47" i="6"/>
  <c r="X47" i="6"/>
  <c r="W47" i="6"/>
  <c r="V47" i="6"/>
  <c r="U47" i="6"/>
  <c r="T47" i="6"/>
  <c r="R47" i="6"/>
  <c r="S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AE47" i="15"/>
  <c r="B47" i="15"/>
  <c r="AE47" i="12"/>
  <c r="B47" i="12"/>
  <c r="M47" i="12"/>
  <c r="AC47" i="12"/>
  <c r="AA47" i="12"/>
  <c r="AE47" i="8"/>
  <c r="B47" i="8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AD47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L47" i="12"/>
  <c r="K47" i="12"/>
  <c r="J47" i="12"/>
  <c r="I47" i="12"/>
  <c r="H47" i="12"/>
  <c r="G47" i="12"/>
  <c r="F47" i="12"/>
  <c r="E47" i="12"/>
  <c r="D47" i="12"/>
  <c r="C47" i="12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E47" i="7"/>
  <c r="B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AG47" i="5" l="1"/>
  <c r="AG47" i="9"/>
  <c r="AG47" i="8"/>
  <c r="AG47" i="6"/>
  <c r="AF47" i="9"/>
  <c r="AF47" i="8"/>
  <c r="AF47" i="6"/>
  <c r="AF47" i="5"/>
  <c r="AD47" i="4" l="1"/>
  <c r="AC47" i="4"/>
  <c r="AB47" i="4"/>
  <c r="Z47" i="4"/>
  <c r="Y47" i="4"/>
  <c r="X47" i="4"/>
  <c r="V47" i="4"/>
  <c r="U47" i="4"/>
  <c r="T47" i="4"/>
  <c r="R47" i="4"/>
  <c r="Q47" i="4"/>
  <c r="P47" i="4"/>
  <c r="N47" i="4"/>
  <c r="M47" i="4"/>
  <c r="L47" i="4"/>
  <c r="J47" i="4"/>
  <c r="I47" i="4"/>
  <c r="H47" i="4"/>
  <c r="F47" i="4"/>
  <c r="E47" i="4"/>
  <c r="D47" i="4"/>
  <c r="B47" i="4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C47" i="4" l="1"/>
  <c r="K47" i="4"/>
  <c r="O47" i="4"/>
  <c r="S47" i="4"/>
  <c r="W47" i="4"/>
  <c r="AA47" i="4"/>
  <c r="AE47" i="4"/>
  <c r="G47" i="4"/>
  <c r="H47" i="16"/>
  <c r="C3" i="13"/>
  <c r="D3" i="13" s="1"/>
  <c r="E3" i="13" s="1"/>
  <c r="F3" i="13" s="1"/>
  <c r="G3" i="13" s="1"/>
  <c r="H3" i="13" s="1"/>
  <c r="I3" i="13" s="1"/>
  <c r="J3" i="13" s="1"/>
  <c r="K3" i="13" s="1"/>
  <c r="L3" i="13" s="1"/>
  <c r="M3" i="13" s="1"/>
  <c r="N3" i="13" s="1"/>
  <c r="O3" i="13" s="1"/>
  <c r="P3" i="13" s="1"/>
  <c r="Q3" i="13" s="1"/>
  <c r="R3" i="13" s="1"/>
  <c r="S3" i="13" s="1"/>
  <c r="T3" i="13" s="1"/>
  <c r="U3" i="13" s="1"/>
  <c r="V3" i="13" s="1"/>
  <c r="W3" i="13" s="1"/>
  <c r="X3" i="13" s="1"/>
  <c r="Y3" i="13" s="1"/>
  <c r="Z3" i="13" s="1"/>
  <c r="AA3" i="13" s="1"/>
  <c r="AB3" i="13" s="1"/>
  <c r="AC3" i="13" s="1"/>
  <c r="AD3" i="13" s="1"/>
  <c r="C3" i="5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C3" i="14" l="1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C3" i="15"/>
  <c r="D3" i="15" s="1"/>
  <c r="E3" i="15" s="1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W3" i="15" s="1"/>
  <c r="X3" i="15" s="1"/>
  <c r="Y3" i="15" s="1"/>
  <c r="Z3" i="15" s="1"/>
  <c r="AA3" i="15" s="1"/>
  <c r="AB3" i="15" s="1"/>
  <c r="AC3" i="15" s="1"/>
  <c r="AD3" i="15" s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C3" i="8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C3" i="4"/>
  <c r="D3" i="4" s="1"/>
  <c r="E3" i="4" s="1"/>
  <c r="F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</calcChain>
</file>

<file path=xl/sharedStrings.xml><?xml version="1.0" encoding="utf-8"?>
<sst xmlns="http://schemas.openxmlformats.org/spreadsheetml/2006/main" count="1844" uniqueCount="256">
  <si>
    <t>Amambai</t>
  </si>
  <si>
    <t>Aquidauana</t>
  </si>
  <si>
    <t>Campo Grande</t>
  </si>
  <si>
    <t>Cassilândia</t>
  </si>
  <si>
    <t>Chapadão do Sul</t>
  </si>
  <si>
    <t>Corumbá</t>
  </si>
  <si>
    <t>Coxim</t>
  </si>
  <si>
    <t>Dourados</t>
  </si>
  <si>
    <t>Itaquirai</t>
  </si>
  <si>
    <t>Ivinhema</t>
  </si>
  <si>
    <t>Juti</t>
  </si>
  <si>
    <t>Maracaju</t>
  </si>
  <si>
    <t>Miranda</t>
  </si>
  <si>
    <t>Nhumirim</t>
  </si>
  <si>
    <t>Paranaíba</t>
  </si>
  <si>
    <t>Ponta Porã</t>
  </si>
  <si>
    <t>Porto Murtinho</t>
  </si>
  <si>
    <t>Rio Brilhante</t>
  </si>
  <si>
    <t>São Gabriel do Oeste</t>
  </si>
  <si>
    <t>Sete Quedas</t>
  </si>
  <si>
    <t>Três Lagoas</t>
  </si>
  <si>
    <t>Municípios</t>
  </si>
  <si>
    <t>Direção do Vento</t>
  </si>
  <si>
    <t>Sidrolândia</t>
  </si>
  <si>
    <t>Máxima Registrada</t>
  </si>
  <si>
    <t>Mês</t>
  </si>
  <si>
    <t>Média</t>
  </si>
  <si>
    <t>Máxima</t>
  </si>
  <si>
    <t>Mínima</t>
  </si>
  <si>
    <t>Total</t>
  </si>
  <si>
    <t>Água Clara</t>
  </si>
  <si>
    <t>Bela Vista</t>
  </si>
  <si>
    <t>Jardim</t>
  </si>
  <si>
    <t>Costa Rica</t>
  </si>
  <si>
    <t>Sonora</t>
  </si>
  <si>
    <t xml:space="preserve"> </t>
  </si>
  <si>
    <t>PCDs</t>
  </si>
  <si>
    <t>Código da estação</t>
  </si>
  <si>
    <t>Altitude (m)</t>
  </si>
  <si>
    <t>Aberta em:</t>
  </si>
  <si>
    <t>Localização Física das PCDs Automáticas</t>
  </si>
  <si>
    <t>INMET</t>
  </si>
  <si>
    <t>A 756</t>
  </si>
  <si>
    <t>Rodovia BR 262, Km 134 (Prefeitura)</t>
  </si>
  <si>
    <t>A 750</t>
  </si>
  <si>
    <t>Rodovia Amambaí – Arial Moreira – km 17 (Escola Agrotécnica)</t>
  </si>
  <si>
    <t>Av. Duque de Caxias – Bairro Alto (Exército)</t>
  </si>
  <si>
    <t>A 757</t>
  </si>
  <si>
    <t>Rua Alcebíades Bobadilha da Cunha, 627 (Exército)</t>
  </si>
  <si>
    <t>Bataguassu</t>
  </si>
  <si>
    <t>A 759</t>
  </si>
  <si>
    <t>BR 262 – km 04 – Saída para Aquidauana (EMBRAPA)</t>
  </si>
  <si>
    <t>Rodovia BR 158 – Saída para Paranaíba (Conab)</t>
  </si>
  <si>
    <t>Rua Cárceres, 296 – Centro (Exército) Coronel Rocha- 32311890</t>
  </si>
  <si>
    <t>Aeroporto de Costa Rica</t>
  </si>
  <si>
    <t>47° BI – BR 163 – km 729 – Vila São Paulo (Exército)</t>
  </si>
  <si>
    <t>Av. Guaicurus, n° 9000 (Exército) 67-34169490</t>
  </si>
  <si>
    <t>A 752</t>
  </si>
  <si>
    <t>Rodovia BR 163 – km 80 (Escola Família Agrícola)</t>
  </si>
  <si>
    <t>A709</t>
  </si>
  <si>
    <t>Av. Antonio Travain, s/n° (Prefeitura)</t>
  </si>
  <si>
    <t xml:space="preserve">A 758 </t>
  </si>
  <si>
    <t>Rua Ren Ary Rodrigues, 2.520 (Exército)</t>
  </si>
  <si>
    <t>A 749</t>
  </si>
  <si>
    <t>Av. Sergio Marciel, 525 (Prefeitura)</t>
  </si>
  <si>
    <t>Rodovia MS 460 – km 1,5 – Saída para Água Fria (Conab) Fone: 67-34541384 Elvis  Rodrigues Lima ms.ua-maracaju@conab.gov.br</t>
  </si>
  <si>
    <t>Rodovia MS 339 – km 20 – Zona Rural (Exército)</t>
  </si>
  <si>
    <t>Rua 21 de Setembro, 1880 – Fazenda Nhumirim (EMBRAPA)</t>
  </si>
  <si>
    <t>13/112006</t>
  </si>
  <si>
    <t>Av. Três Lagoas, s/n° - Jardim Jaraguá (Prefeitura)</t>
  </si>
  <si>
    <t>Av. Brasil esquina com Cardoso s/n° (Prefeitura)</t>
  </si>
  <si>
    <t>Cia de Fronteira – Rua Capitão Cantalice, 1077 (Exército)</t>
  </si>
  <si>
    <t>Rodovia BR 163 – km 252 (Conab)</t>
  </si>
  <si>
    <t>1°/10/2008</t>
  </si>
  <si>
    <t xml:space="preserve"> Rodovia MS, km 162 – Saída para Maracajú (Conab) 32721371</t>
  </si>
  <si>
    <t>(Prefeitura)</t>
  </si>
  <si>
    <t>30/11/2012</t>
  </si>
  <si>
    <t>Rua da Cana, 178 - Centro</t>
  </si>
  <si>
    <t>Rua 13 de Junho, 352 – Bairro Santos Dumont (Prefeitura)</t>
  </si>
  <si>
    <t>TOTAL</t>
  </si>
  <si>
    <t xml:space="preserve">Fontes: </t>
  </si>
  <si>
    <t>http://www.inmet.gov.br/sonabra/maps/automaticas.php</t>
  </si>
  <si>
    <t>Rodovia MS 306 – km 96 – Saída para Cassilândia (Conab)</t>
  </si>
  <si>
    <t>Rodovia BR 163 – km 541 – Zona Rural (Conab)</t>
  </si>
  <si>
    <t>PCDs DO INMET SEMAGRO</t>
  </si>
  <si>
    <t>Angélica</t>
  </si>
  <si>
    <t>S 701</t>
  </si>
  <si>
    <t>Avenida São João S/N - Bairro Mutum</t>
  </si>
  <si>
    <t>S 702</t>
  </si>
  <si>
    <t xml:space="preserve">Rua General Dutra S/N - </t>
  </si>
  <si>
    <t>Rodovia BR 267, km 35 - Distrito Industrial Casulo</t>
  </si>
  <si>
    <t>Bandeirantes</t>
  </si>
  <si>
    <t>S 703</t>
  </si>
  <si>
    <t>BR 163 - KM 543 - Antigo IBC</t>
  </si>
  <si>
    <t>Bonito</t>
  </si>
  <si>
    <t>S 704</t>
  </si>
  <si>
    <t>06/082018</t>
  </si>
  <si>
    <t xml:space="preserve"> Rodovia MS,  178 - KM 33 - Aeroporto de Bonito</t>
  </si>
  <si>
    <t>Brasilândia</t>
  </si>
  <si>
    <t>S 705</t>
  </si>
  <si>
    <t>Escola Agrícola Rodovia MS 395</t>
  </si>
  <si>
    <t>Caarapó</t>
  </si>
  <si>
    <t>S 706</t>
  </si>
  <si>
    <t>Chácara Municipal - Antigo Balneário Airton Sena</t>
  </si>
  <si>
    <t>S 707</t>
  </si>
  <si>
    <t xml:space="preserve">Rodovia MS 060 - Escola Agricola Professor Marcio Elias Nery </t>
  </si>
  <si>
    <t>A 702</t>
  </si>
  <si>
    <t>A 742</t>
  </si>
  <si>
    <t>A 724</t>
  </si>
  <si>
    <t>A 760</t>
  </si>
  <si>
    <t>A 720</t>
  </si>
  <si>
    <t>A 721</t>
  </si>
  <si>
    <t>S 708</t>
  </si>
  <si>
    <t>Estrada da Setima Linha - KM 1  de Culturama</t>
  </si>
  <si>
    <t>S 709</t>
  </si>
  <si>
    <t>Rodovia MS 295 - Sentido Tacuru - Casa do Mel  ao lado da casa do Tete/Sítio Igreja</t>
  </si>
  <si>
    <t>S 710</t>
  </si>
  <si>
    <t xml:space="preserve">Parque de Exposição </t>
  </si>
  <si>
    <t>S 711</t>
  </si>
  <si>
    <t>Rodovia MS 379, Km 1.2 (Próximo a Parque de Exposição)</t>
  </si>
  <si>
    <t>A 731</t>
  </si>
  <si>
    <t>S 712</t>
  </si>
  <si>
    <t>Avenida Jofre de Araújo - Antiga Escola Agrícola</t>
  </si>
  <si>
    <t>Nova Andradina</t>
  </si>
  <si>
    <t>S 713</t>
  </si>
  <si>
    <t>Rodovia MS 743 - sede do IFMS</t>
  </si>
  <si>
    <t>A 722</t>
  </si>
  <si>
    <t>A 717</t>
  </si>
  <si>
    <t>A 710</t>
  </si>
  <si>
    <t>S 714</t>
  </si>
  <si>
    <t xml:space="preserve">Chácara Municipal </t>
  </si>
  <si>
    <t>A 703</t>
  </si>
  <si>
    <t>A 723</t>
  </si>
  <si>
    <t>A 732</t>
  </si>
  <si>
    <t>S 715</t>
  </si>
  <si>
    <t>A 743</t>
  </si>
  <si>
    <t>Santa Rita do Pardo</t>
  </si>
  <si>
    <t>S 716</t>
  </si>
  <si>
    <t>Prolongamento da Rua Geraldo da Silva Souza S/N - Bairro Sta Luzia</t>
  </si>
  <si>
    <t>A 754</t>
  </si>
  <si>
    <t>A 751</t>
  </si>
  <si>
    <t>Selviría</t>
  </si>
  <si>
    <t>S 717</t>
  </si>
  <si>
    <t>Rua Jailda Candido Pereira Lote T - Qda11</t>
  </si>
  <si>
    <t>A 761</t>
  </si>
  <si>
    <t>A 704</t>
  </si>
  <si>
    <t>Aral Moreira</t>
  </si>
  <si>
    <t>Camapuã</t>
  </si>
  <si>
    <t>Fátima do Sul</t>
  </si>
  <si>
    <t>Iguatemi</t>
  </si>
  <si>
    <t>Itaporã</t>
  </si>
  <si>
    <t>Laguna Carapã</t>
  </si>
  <si>
    <t>Nova Alvorada</t>
  </si>
  <si>
    <t>Pedro Gomes</t>
  </si>
  <si>
    <t>Ribas do Rio Pardo</t>
  </si>
  <si>
    <t xml:space="preserve">1. Água Clara </t>
  </si>
  <si>
    <t>2. Amambai</t>
  </si>
  <si>
    <t>6. Bela Vista</t>
  </si>
  <si>
    <t>7. Bataguassu</t>
  </si>
  <si>
    <t>8. Bandeirantes</t>
  </si>
  <si>
    <t>9. Bonito</t>
  </si>
  <si>
    <t>10. Brasilândia</t>
  </si>
  <si>
    <t>11. Caarapó</t>
  </si>
  <si>
    <t>12. Camapuã</t>
  </si>
  <si>
    <t>13. Campo Grande</t>
  </si>
  <si>
    <t>14. Cassilândia</t>
  </si>
  <si>
    <t>15. Chapadão do Sul</t>
  </si>
  <si>
    <t>16. Corumbá</t>
  </si>
  <si>
    <t>17. Costa Rica</t>
  </si>
  <si>
    <t>18. Coxim</t>
  </si>
  <si>
    <t>19. Dourados</t>
  </si>
  <si>
    <t>20. Fátima do Sul</t>
  </si>
  <si>
    <t>21. Iguatemi</t>
  </si>
  <si>
    <t>22. Itaporã</t>
  </si>
  <si>
    <t>23. Itaquiraí</t>
  </si>
  <si>
    <t>24. Ivinhema</t>
  </si>
  <si>
    <t>25. Jardim</t>
  </si>
  <si>
    <t>26. Juti</t>
  </si>
  <si>
    <t>27. Laguna Carapã</t>
  </si>
  <si>
    <t>28. Maracaju</t>
  </si>
  <si>
    <t>29. Nova Alvorada do Sul</t>
  </si>
  <si>
    <t>30. Nova Andradina</t>
  </si>
  <si>
    <t>31. Miranda</t>
  </si>
  <si>
    <t>32. Nhumirim (Embrapa Pantanal)</t>
  </si>
  <si>
    <t>38. Ribas do Rio Pardo</t>
  </si>
  <si>
    <t xml:space="preserve">39. Rio Brilhante </t>
  </si>
  <si>
    <t>40. Santa Rita do Pardo</t>
  </si>
  <si>
    <t>41. Sidrolândia</t>
  </si>
  <si>
    <t>42. Sete Quedas</t>
  </si>
  <si>
    <t>43. Selviría</t>
  </si>
  <si>
    <t>44. Sonora</t>
  </si>
  <si>
    <t>45. Três Lagoas</t>
  </si>
  <si>
    <t>MUNICÍPIOS DO ESTADO DE MS</t>
  </si>
  <si>
    <t>MaiorOcorrência</t>
  </si>
  <si>
    <t xml:space="preserve">  Maior Ocorrência no Estado</t>
  </si>
  <si>
    <t>Maior Ocorrência no dia</t>
  </si>
  <si>
    <t>Dia sem chuva</t>
  </si>
  <si>
    <t>*</t>
  </si>
  <si>
    <t>Média Registrada</t>
  </si>
  <si>
    <t>Mínima Registrada</t>
  </si>
  <si>
    <t xml:space="preserve">  </t>
  </si>
  <si>
    <t>Chuva (mm)</t>
  </si>
  <si>
    <t>Outubro/2023</t>
  </si>
  <si>
    <t>Rajada do Vento (km/h)</t>
  </si>
  <si>
    <t>Velocidade do Vento Máxima (km/h)</t>
  </si>
  <si>
    <t>Umidade Relativa do Ar Mínima (%)</t>
  </si>
  <si>
    <t>Umidade Relativa do Ar Máxima (%)</t>
  </si>
  <si>
    <t>Umidade Relativa do Ar Instantânea (%)</t>
  </si>
  <si>
    <t>Temperatura Mínima (°C)</t>
  </si>
  <si>
    <t>Temperatura Máxima (°C)</t>
  </si>
  <si>
    <t>Temperatura Instantânea (°C)</t>
  </si>
  <si>
    <t>3. Aquidauana</t>
  </si>
  <si>
    <t>4. Angélica</t>
  </si>
  <si>
    <t>5. Aral Moreira</t>
  </si>
  <si>
    <t>Latitude ( ° )</t>
  </si>
  <si>
    <t>Longitude ( ° )</t>
  </si>
  <si>
    <t>PCDs - Plataforma de Coleta de Dados</t>
  </si>
  <si>
    <t>SEMADESC</t>
  </si>
  <si>
    <t>A 719</t>
  </si>
  <si>
    <t>A 730</t>
  </si>
  <si>
    <t>SEMADESC - Secretaria de Estado de Meio Ambiente, Desenvolvimento, Ciência, Técnologia e Inovação.</t>
  </si>
  <si>
    <t>INMET - Instituto Nacional de Meteorologia</t>
  </si>
  <si>
    <t>33. Paranaíba</t>
  </si>
  <si>
    <t>34. Pedro Gomes</t>
  </si>
  <si>
    <t>35. Ponta Porã</t>
  </si>
  <si>
    <t>36. Porto Murtinho</t>
  </si>
  <si>
    <t>37. São Gabriel do Oeste</t>
  </si>
  <si>
    <t>Fonte: INMET/SEMADESC/CEMTEC</t>
  </si>
  <si>
    <t xml:space="preserve">(*) Nenhuma Infotmação Disponivel pelo INMET </t>
  </si>
  <si>
    <t>Fonte: CEMADEN</t>
  </si>
  <si>
    <t>Fonte: EMBRAPA (Agropecuária Oeste)</t>
  </si>
  <si>
    <t>Campo Grande (Jardim Panamá)</t>
  </si>
  <si>
    <t>Campo Grande (UPA GONÇALVES)</t>
  </si>
  <si>
    <t>Campo Grande (Vila Sta.Luzia)</t>
  </si>
  <si>
    <t>Corguinho</t>
  </si>
  <si>
    <t>Corumbá ( Cravo Vermelho)</t>
  </si>
  <si>
    <t>Corumbá (Fortaleza)</t>
  </si>
  <si>
    <t>Dois Irmãos do Burití</t>
  </si>
  <si>
    <t>Itaquiraí</t>
  </si>
  <si>
    <t>Mundo Novo</t>
  </si>
  <si>
    <t>Rio Verde de Mato Grosso</t>
  </si>
  <si>
    <t>Rochedo</t>
  </si>
  <si>
    <t>Tres Lagoas (Jardim Dourado)</t>
  </si>
  <si>
    <t>Tres Lagoas (São Carlos)</t>
  </si>
  <si>
    <t>Dourados (EMBRAPA)</t>
  </si>
  <si>
    <t>Dourados (EMBRAPA/UFGD)</t>
  </si>
  <si>
    <t>Ivinhema (EMBRAPA/ADECOAGRO)</t>
  </si>
  <si>
    <t>Rio Brilhante (EMBRAPA/Prefeitura)</t>
  </si>
  <si>
    <t xml:space="preserve">(*) Nenhuma Informação Disponivel pelo INMET </t>
  </si>
  <si>
    <t>Abril/2025</t>
  </si>
  <si>
    <t>Os dados diários de chuva são dados acumulados entre às 00:00 e 23:00 UTC</t>
  </si>
  <si>
    <t>0,0,</t>
  </si>
  <si>
    <t>Aquidauana (ANA)</t>
  </si>
  <si>
    <t>Miranda (ANA)</t>
  </si>
  <si>
    <t>Porto Murtinho (ANA)</t>
  </si>
  <si>
    <t>Fonte: AGÊNCIA NACIONAL DE ÁGUAS (ANA)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</si>
</sst>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6"/>
      <color rgb="FFC00000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rgb="FFC00000"/>
      <name val="Arial"/>
      <family val="2"/>
    </font>
    <font>
      <sz val="10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sz val="9"/>
      <color indexed="8"/>
      <name val="Arial"/>
      <family val="2"/>
    </font>
    <font>
      <b/>
      <sz val="20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b/>
      <sz val="9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darkGray"/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2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11" fillId="6" borderId="1" xfId="0" applyNumberFormat="1" applyFont="1" applyFill="1" applyBorder="1" applyAlignment="1">
      <alignment horizontal="center" wrapText="1"/>
    </xf>
    <xf numFmtId="0" fontId="0" fillId="6" borderId="0" xfId="0" applyFill="1"/>
    <xf numFmtId="0" fontId="11" fillId="6" borderId="1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0" xfId="0" applyFill="1"/>
    <xf numFmtId="0" fontId="0" fillId="6" borderId="1" xfId="0" applyNumberFormat="1" applyFill="1" applyBorder="1" applyAlignment="1">
      <alignment horizont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164" fontId="0" fillId="6" borderId="0" xfId="1" applyNumberFormat="1" applyFont="1" applyFill="1"/>
    <xf numFmtId="164" fontId="0" fillId="0" borderId="0" xfId="1" applyNumberFormat="1" applyFont="1" applyFill="1"/>
    <xf numFmtId="0" fontId="14" fillId="6" borderId="0" xfId="2" applyFont="1" applyFill="1" applyAlignment="1" applyProtection="1"/>
    <xf numFmtId="0" fontId="0" fillId="6" borderId="0" xfId="0" applyFill="1" applyBorder="1" applyAlignment="1"/>
    <xf numFmtId="0" fontId="14" fillId="6" borderId="0" xfId="2" applyFill="1" applyAlignment="1" applyProtection="1"/>
    <xf numFmtId="0" fontId="0" fillId="6" borderId="0" xfId="0" applyFill="1" applyAlignment="1"/>
    <xf numFmtId="0" fontId="0" fillId="0" borderId="0" xfId="0" applyAlignment="1"/>
    <xf numFmtId="0" fontId="0" fillId="0" borderId="0" xfId="0" applyFill="1" applyAlignment="1"/>
    <xf numFmtId="0" fontId="10" fillId="6" borderId="5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/>
    <xf numFmtId="1" fontId="8" fillId="6" borderId="9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center" vertical="center"/>
    </xf>
    <xf numFmtId="49" fontId="3" fillId="6" borderId="7" xfId="0" applyNumberFormat="1" applyFont="1" applyFill="1" applyBorder="1" applyAlignment="1">
      <alignment horizontal="center" vertical="center"/>
    </xf>
    <xf numFmtId="49" fontId="3" fillId="6" borderId="8" xfId="0" applyNumberFormat="1" applyFont="1" applyFill="1" applyBorder="1" applyAlignment="1">
      <alignment horizontal="center" vertical="center"/>
    </xf>
    <xf numFmtId="49" fontId="0" fillId="6" borderId="8" xfId="0" applyNumberFormat="1" applyFill="1" applyBorder="1"/>
    <xf numFmtId="1" fontId="8" fillId="6" borderId="6" xfId="0" applyNumberFormat="1" applyFont="1" applyFill="1" applyBorder="1" applyAlignment="1">
      <alignment horizontal="center"/>
    </xf>
    <xf numFmtId="0" fontId="0" fillId="6" borderId="8" xfId="0" applyFill="1" applyBorder="1"/>
    <xf numFmtId="1" fontId="10" fillId="0" borderId="15" xfId="0" applyNumberFormat="1" applyFont="1" applyBorder="1" applyAlignment="1">
      <alignment horizontal="center"/>
    </xf>
    <xf numFmtId="2" fontId="11" fillId="6" borderId="1" xfId="0" applyNumberFormat="1" applyFont="1" applyFill="1" applyBorder="1" applyAlignment="1">
      <alignment horizontal="center" wrapText="1"/>
    </xf>
    <xf numFmtId="3" fontId="11" fillId="6" borderId="1" xfId="0" applyNumberFormat="1" applyFont="1" applyFill="1" applyBorder="1" applyAlignment="1">
      <alignment horizontal="center" wrapText="1"/>
    </xf>
    <xf numFmtId="0" fontId="16" fillId="6" borderId="1" xfId="0" applyFont="1" applyFill="1" applyBorder="1" applyAlignment="1">
      <alignment wrapText="1"/>
    </xf>
    <xf numFmtId="0" fontId="16" fillId="6" borderId="1" xfId="0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center" wrapText="1"/>
    </xf>
    <xf numFmtId="0" fontId="16" fillId="6" borderId="1" xfId="0" applyNumberFormat="1" applyFont="1" applyFill="1" applyBorder="1" applyAlignment="1">
      <alignment horizontal="center" wrapText="1"/>
    </xf>
    <xf numFmtId="14" fontId="16" fillId="6" borderId="1" xfId="0" applyNumberFormat="1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center" wrapText="1"/>
    </xf>
    <xf numFmtId="0" fontId="17" fillId="6" borderId="1" xfId="0" applyFont="1" applyFill="1" applyBorder="1" applyAlignment="1">
      <alignment horizontal="center"/>
    </xf>
    <xf numFmtId="0" fontId="17" fillId="6" borderId="0" xfId="0" applyFont="1" applyFill="1"/>
    <xf numFmtId="0" fontId="17" fillId="0" borderId="0" xfId="0" applyFont="1" applyFill="1"/>
    <xf numFmtId="3" fontId="0" fillId="6" borderId="1" xfId="0" applyNumberFormat="1" applyFill="1" applyBorder="1" applyAlignment="1">
      <alignment horizontal="center"/>
    </xf>
    <xf numFmtId="3" fontId="11" fillId="6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49" fontId="0" fillId="6" borderId="9" xfId="0" applyNumberFormat="1" applyFill="1" applyBorder="1"/>
    <xf numFmtId="0" fontId="3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0" fillId="6" borderId="9" xfId="0" applyFill="1" applyBorder="1"/>
    <xf numFmtId="0" fontId="4" fillId="0" borderId="2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2" fontId="4" fillId="2" borderId="34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10" fillId="7" borderId="35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2" fontId="8" fillId="8" borderId="27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2" fontId="10" fillId="6" borderId="9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2" fontId="23" fillId="5" borderId="15" xfId="0" applyNumberFormat="1" applyFont="1" applyFill="1" applyBorder="1" applyAlignment="1">
      <alignment horizontal="center" vertical="center"/>
    </xf>
    <xf numFmtId="2" fontId="23" fillId="5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1" fillId="6" borderId="21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left" vertical="center"/>
    </xf>
    <xf numFmtId="0" fontId="4" fillId="10" borderId="0" xfId="0" applyFont="1" applyFill="1" applyBorder="1" applyAlignment="1">
      <alignment vertical="center"/>
    </xf>
    <xf numFmtId="0" fontId="8" fillId="11" borderId="5" xfId="0" applyFont="1" applyFill="1" applyBorder="1" applyAlignment="1">
      <alignment vertical="center"/>
    </xf>
    <xf numFmtId="4" fontId="10" fillId="12" borderId="15" xfId="0" applyNumberFormat="1" applyFont="1" applyFill="1" applyBorder="1" applyAlignment="1">
      <alignment horizontal="center"/>
    </xf>
    <xf numFmtId="4" fontId="18" fillId="0" borderId="1" xfId="0" applyNumberFormat="1" applyFont="1" applyBorder="1" applyAlignment="1">
      <alignment horizontal="center" vertical="center"/>
    </xf>
    <xf numFmtId="4" fontId="4" fillId="3" borderId="15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7" borderId="15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4" fontId="8" fillId="5" borderId="15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0" fontId="6" fillId="6" borderId="0" xfId="0" applyFont="1" applyFill="1"/>
    <xf numFmtId="0" fontId="11" fillId="6" borderId="0" xfId="0" applyFont="1" applyFill="1"/>
    <xf numFmtId="0" fontId="4" fillId="11" borderId="1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10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horizontal="left" vertical="center"/>
    </xf>
    <xf numFmtId="4" fontId="3" fillId="0" borderId="1" xfId="0" quotePrefix="1" applyNumberFormat="1" applyFont="1" applyBorder="1" applyAlignment="1">
      <alignment horizontal="center" vertical="center"/>
    </xf>
    <xf numFmtId="49" fontId="2" fillId="6" borderId="7" xfId="0" applyNumberFormat="1" applyFont="1" applyFill="1" applyBorder="1" applyAlignment="1">
      <alignment vertical="center"/>
    </xf>
    <xf numFmtId="49" fontId="2" fillId="6" borderId="8" xfId="0" applyNumberFormat="1" applyFont="1" applyFill="1" applyBorder="1" applyAlignment="1">
      <alignment vertical="center"/>
    </xf>
    <xf numFmtId="49" fontId="2" fillId="6" borderId="8" xfId="0" applyNumberFormat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left" vertical="center"/>
    </xf>
    <xf numFmtId="0" fontId="3" fillId="13" borderId="5" xfId="0" applyFont="1" applyFill="1" applyBorder="1" applyAlignment="1">
      <alignment horizontal="center" vertical="center"/>
    </xf>
    <xf numFmtId="1" fontId="22" fillId="3" borderId="15" xfId="0" applyNumberFormat="1" applyFont="1" applyFill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49" fontId="21" fillId="3" borderId="15" xfId="0" applyNumberFormat="1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9" borderId="38" xfId="0" applyFont="1" applyFill="1" applyBorder="1" applyAlignment="1">
      <alignment horizontal="center" vertical="center"/>
    </xf>
    <xf numFmtId="0" fontId="19" fillId="9" borderId="39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0" xfId="0" applyFont="1" applyFill="1" applyBorder="1" applyAlignment="1">
      <alignment horizontal="left" vertical="center"/>
    </xf>
    <xf numFmtId="0" fontId="22" fillId="3" borderId="15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32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1" fontId="4" fillId="6" borderId="25" xfId="0" applyNumberFormat="1" applyFont="1" applyFill="1" applyBorder="1" applyAlignment="1">
      <alignment horizontal="center" vertical="center"/>
    </xf>
    <xf numFmtId="1" fontId="4" fillId="6" borderId="21" xfId="0" applyNumberFormat="1" applyFont="1" applyFill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23" fillId="3" borderId="21" xfId="0" applyNumberFormat="1" applyFont="1" applyFill="1" applyBorder="1" applyAlignment="1">
      <alignment horizontal="center" vertical="center"/>
    </xf>
    <xf numFmtId="1" fontId="23" fillId="3" borderId="1" xfId="0" applyNumberFormat="1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center" vertical="center"/>
    </xf>
    <xf numFmtId="49" fontId="25" fillId="3" borderId="3" xfId="0" applyNumberFormat="1" applyFont="1" applyFill="1" applyBorder="1" applyAlignment="1">
      <alignment horizontal="center" vertical="center"/>
    </xf>
    <xf numFmtId="49" fontId="25" fillId="3" borderId="14" xfId="0" applyNumberFormat="1" applyFont="1" applyFill="1" applyBorder="1" applyAlignment="1">
      <alignment horizontal="center" vertical="center"/>
    </xf>
    <xf numFmtId="14" fontId="23" fillId="3" borderId="20" xfId="0" applyNumberFormat="1" applyFont="1" applyFill="1" applyBorder="1" applyAlignment="1">
      <alignment horizontal="center" vertical="center" wrapText="1"/>
    </xf>
    <xf numFmtId="14" fontId="23" fillId="3" borderId="19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right" vertical="center" wrapText="1"/>
    </xf>
    <xf numFmtId="0" fontId="2" fillId="6" borderId="40" xfId="0" applyFont="1" applyFill="1" applyBorder="1" applyAlignment="1">
      <alignment horizontal="right" vertical="center" wrapText="1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3.xml"/><Relationship Id="rId89" Type="http://schemas.openxmlformats.org/officeDocument/2006/relationships/externalLink" Target="externalLinks/externalLink78.xml"/><Relationship Id="rId16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9.xml"/><Relationship Id="rId95" Type="http://schemas.openxmlformats.org/officeDocument/2006/relationships/externalLink" Target="externalLinks/externalLink84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80" Type="http://schemas.openxmlformats.org/officeDocument/2006/relationships/externalLink" Target="externalLinks/externalLink69.xml"/><Relationship Id="rId85" Type="http://schemas.openxmlformats.org/officeDocument/2006/relationships/externalLink" Target="externalLinks/externalLink74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externalLink" Target="externalLinks/externalLink72.xml"/><Relationship Id="rId88" Type="http://schemas.openxmlformats.org/officeDocument/2006/relationships/externalLink" Target="externalLinks/externalLink77.xml"/><Relationship Id="rId91" Type="http://schemas.openxmlformats.org/officeDocument/2006/relationships/externalLink" Target="externalLinks/externalLink80.xml"/><Relationship Id="rId96" Type="http://schemas.openxmlformats.org/officeDocument/2006/relationships/externalLink" Target="externalLinks/externalLink8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83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97" Type="http://schemas.openxmlformats.org/officeDocument/2006/relationships/externalLink" Target="externalLinks/externalLink8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92" Type="http://schemas.openxmlformats.org/officeDocument/2006/relationships/externalLink" Target="externalLinks/externalLink8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Relationship Id="rId87" Type="http://schemas.openxmlformats.org/officeDocument/2006/relationships/externalLink" Target="externalLinks/externalLink76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66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93" Type="http://schemas.openxmlformats.org/officeDocument/2006/relationships/externalLink" Target="externalLinks/externalLink82.xml"/><Relationship Id="rId98" Type="http://schemas.openxmlformats.org/officeDocument/2006/relationships/externalLink" Target="externalLinks/externalLink87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275166</xdr:colOff>
      <xdr:row>47</xdr:row>
      <xdr:rowOff>31750</xdr:rowOff>
    </xdr:from>
    <xdr:to>
      <xdr:col>31</xdr:col>
      <xdr:colOff>197222</xdr:colOff>
      <xdr:row>53</xdr:row>
      <xdr:rowOff>7501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6333" y="8276167"/>
          <a:ext cx="8198222" cy="92825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63500</xdr:colOff>
      <xdr:row>76</xdr:row>
      <xdr:rowOff>63500</xdr:rowOff>
    </xdr:from>
    <xdr:to>
      <xdr:col>33</xdr:col>
      <xdr:colOff>938056</xdr:colOff>
      <xdr:row>82</xdr:row>
      <xdr:rowOff>39251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8167" y="8392583"/>
          <a:ext cx="8198222" cy="928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137584</xdr:colOff>
      <xdr:row>47</xdr:row>
      <xdr:rowOff>84667</xdr:rowOff>
    </xdr:from>
    <xdr:to>
      <xdr:col>32</xdr:col>
      <xdr:colOff>17306</xdr:colOff>
      <xdr:row>53</xdr:row>
      <xdr:rowOff>60418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4" y="8413750"/>
          <a:ext cx="8198222" cy="928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275167</xdr:colOff>
      <xdr:row>47</xdr:row>
      <xdr:rowOff>63500</xdr:rowOff>
    </xdr:from>
    <xdr:to>
      <xdr:col>32</xdr:col>
      <xdr:colOff>472389</xdr:colOff>
      <xdr:row>53</xdr:row>
      <xdr:rowOff>39251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834" y="8392583"/>
          <a:ext cx="8198222" cy="928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222249</xdr:colOff>
      <xdr:row>47</xdr:row>
      <xdr:rowOff>74083</xdr:rowOff>
    </xdr:from>
    <xdr:to>
      <xdr:col>31</xdr:col>
      <xdr:colOff>218388</xdr:colOff>
      <xdr:row>53</xdr:row>
      <xdr:rowOff>49834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499" y="8403166"/>
          <a:ext cx="8198222" cy="9282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47</xdr:row>
      <xdr:rowOff>31750</xdr:rowOff>
    </xdr:from>
    <xdr:to>
      <xdr:col>31</xdr:col>
      <xdr:colOff>123138</xdr:colOff>
      <xdr:row>53</xdr:row>
      <xdr:rowOff>7501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2083" y="8360833"/>
          <a:ext cx="8198222" cy="9282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47</xdr:row>
      <xdr:rowOff>95250</xdr:rowOff>
    </xdr:from>
    <xdr:to>
      <xdr:col>33</xdr:col>
      <xdr:colOff>38472</xdr:colOff>
      <xdr:row>53</xdr:row>
      <xdr:rowOff>71001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833" y="8424333"/>
          <a:ext cx="8198222" cy="9282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74083</xdr:colOff>
      <xdr:row>47</xdr:row>
      <xdr:rowOff>52916</xdr:rowOff>
    </xdr:from>
    <xdr:to>
      <xdr:col>32</xdr:col>
      <xdr:colOff>546472</xdr:colOff>
      <xdr:row>53</xdr:row>
      <xdr:rowOff>28667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83" y="8381999"/>
          <a:ext cx="8198222" cy="9282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51</xdr:row>
      <xdr:rowOff>85726</xdr:rowOff>
    </xdr:from>
    <xdr:to>
      <xdr:col>32</xdr:col>
      <xdr:colOff>1148178</xdr:colOff>
      <xdr:row>56</xdr:row>
      <xdr:rowOff>95251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8543926"/>
          <a:ext cx="7234653" cy="8191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47</xdr:row>
      <xdr:rowOff>74083</xdr:rowOff>
    </xdr:from>
    <xdr:to>
      <xdr:col>32</xdr:col>
      <xdr:colOff>355972</xdr:colOff>
      <xdr:row>53</xdr:row>
      <xdr:rowOff>49834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6917" y="8403166"/>
          <a:ext cx="8198222" cy="928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&#193;guaClara%20_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mapu&#227;_2025%20(GOES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mpoGrande_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ssil&#226;ndia_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hapad&#227;oDoSul_2025%20(GOES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orumb&#225;_2025%20(GOES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ostaRica_202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oxim_2025%20(GOES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Dourados_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F&#225;timaDoSul_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guatemi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mambai_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tapor&#227;_202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taquira&#237;_202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vinhema_202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Jardim_202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Juti_2025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LagunaCarap&#227;_2025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Maracaju_2025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Miranda_2025%20(GOES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Nhumirim_2025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NovaAlvorada%20do%20Sul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ng&#233;lica_202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NovaAndradina_2025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arana&#237;ba_202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edroGomes_2025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ontaPor&#227;_202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ortoMurtinho_2025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RibasdoRioPardo_2025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RioBrilhante_202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antaRitadoPardo_2025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&#227;oGabriel_2025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eteQuedas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quidauana_2025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idrol&#226;ndia_2025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onora_2025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Tr&#234;sLagoas_2025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&#193;guaClara%20_202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Amambai_2023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Ang&#233;lica_2023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Aquidauana_202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AralMoreira_202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Bandeirantes_202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Bataguassu_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ralMoreira_2025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BelaVista_2023%20(RETIRADA)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Bonito_2023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Brasil&#226;ndia_2023%20(DEPREDADA)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aarap&#243;_2023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amapu&#227;_2023%20(GOES)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ampoGrande_2023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assil&#226;ndia_2023%20(PARADA)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hapad&#227;oDoSul_2023%20(GOES)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orumb&#225;_2023%20(GOES)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ostaRica_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Bandeirantes_2025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oxim_2023%20(GOES)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Dourados_2023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F&#225;timaDoSul_2023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Iguatemi_2023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Itapor&#227;_2023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Itaquira&#237;_2023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Ivinhema_2023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Jardim_2023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Juti_2023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LagunaCarap&#227;_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Bataguassu_2025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Maracaju_2023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Miranda_2023%20(GOES)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Nhumirim_2023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NovaAlvorada%20do%20Sul_2023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NovaAndradina_2023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Parana&#237;ba_2023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PedroGomes_2023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PontaPor&#227;_2023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PortoMurtinho_2023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RibasdoRioPardo_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Bonito_2025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RioBrilhante_2023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antaRitadoPardo_2023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&#227;oGabriel_2023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elv&#237;ria_2023%20(DEPREDADA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eteQuedas_2023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idrol&#226;ndia_2023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onora_2023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Tr&#234;sLagoas_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arap&#243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27.037499999999998</v>
          </cell>
          <cell r="C5">
            <v>34.9</v>
          </cell>
          <cell r="D5">
            <v>22.5</v>
          </cell>
          <cell r="E5">
            <v>79</v>
          </cell>
          <cell r="F5">
            <v>98</v>
          </cell>
          <cell r="G5">
            <v>43</v>
          </cell>
          <cell r="H5" t="str">
            <v>*</v>
          </cell>
          <cell r="J5" t="str">
            <v>*</v>
          </cell>
          <cell r="K5">
            <v>0</v>
          </cell>
        </row>
        <row r="6">
          <cell r="B6">
            <v>27.391666666666666</v>
          </cell>
          <cell r="C6">
            <v>36</v>
          </cell>
          <cell r="D6">
            <v>21.6</v>
          </cell>
          <cell r="E6">
            <v>78.541666666666671</v>
          </cell>
          <cell r="F6">
            <v>100</v>
          </cell>
          <cell r="G6">
            <v>37</v>
          </cell>
          <cell r="H6" t="str">
            <v>*</v>
          </cell>
          <cell r="J6" t="str">
            <v>*</v>
          </cell>
          <cell r="K6">
            <v>17</v>
          </cell>
        </row>
        <row r="7">
          <cell r="B7">
            <v>27.233333333333334</v>
          </cell>
          <cell r="C7">
            <v>34.9</v>
          </cell>
          <cell r="D7">
            <v>22.4</v>
          </cell>
          <cell r="E7">
            <v>78.625</v>
          </cell>
          <cell r="F7">
            <v>100</v>
          </cell>
          <cell r="G7">
            <v>44</v>
          </cell>
          <cell r="H7" t="str">
            <v>*</v>
          </cell>
          <cell r="J7" t="str">
            <v>*</v>
          </cell>
          <cell r="K7">
            <v>9.6000000000000014</v>
          </cell>
        </row>
        <row r="8">
          <cell r="B8">
            <v>26.229166666666668</v>
          </cell>
          <cell r="C8">
            <v>32.700000000000003</v>
          </cell>
          <cell r="D8">
            <v>22.5</v>
          </cell>
          <cell r="E8">
            <v>83.583333333333329</v>
          </cell>
          <cell r="F8">
            <v>100</v>
          </cell>
          <cell r="G8">
            <v>54</v>
          </cell>
          <cell r="H8" t="str">
            <v>*</v>
          </cell>
          <cell r="J8" t="str">
            <v>*</v>
          </cell>
          <cell r="K8">
            <v>0.2</v>
          </cell>
        </row>
        <row r="9">
          <cell r="B9">
            <v>25.391666666666666</v>
          </cell>
          <cell r="C9">
            <v>31</v>
          </cell>
          <cell r="D9">
            <v>21.5</v>
          </cell>
          <cell r="E9">
            <v>78.375</v>
          </cell>
          <cell r="F9">
            <v>95</v>
          </cell>
          <cell r="G9">
            <v>53</v>
          </cell>
          <cell r="H9" t="str">
            <v>*</v>
          </cell>
          <cell r="J9" t="str">
            <v>*</v>
          </cell>
          <cell r="K9">
            <v>0</v>
          </cell>
        </row>
        <row r="10">
          <cell r="B10">
            <v>24.458333333333332</v>
          </cell>
          <cell r="C10">
            <v>30.3</v>
          </cell>
          <cell r="D10">
            <v>18.600000000000001</v>
          </cell>
          <cell r="E10">
            <v>69.041666666666671</v>
          </cell>
          <cell r="F10">
            <v>91</v>
          </cell>
          <cell r="G10">
            <v>51</v>
          </cell>
          <cell r="H10" t="str">
            <v>*</v>
          </cell>
          <cell r="J10" t="str">
            <v>*</v>
          </cell>
          <cell r="K10">
            <v>0</v>
          </cell>
        </row>
        <row r="11">
          <cell r="B11">
            <v>25.145833333333329</v>
          </cell>
          <cell r="C11">
            <v>33.5</v>
          </cell>
          <cell r="D11">
            <v>18.8</v>
          </cell>
          <cell r="E11">
            <v>73.791666666666671</v>
          </cell>
          <cell r="F11">
            <v>96</v>
          </cell>
          <cell r="G11">
            <v>45</v>
          </cell>
          <cell r="H11" t="str">
            <v>*</v>
          </cell>
          <cell r="J11" t="str">
            <v>*</v>
          </cell>
          <cell r="K11">
            <v>0</v>
          </cell>
        </row>
        <row r="12">
          <cell r="B12">
            <v>25.312499999999996</v>
          </cell>
          <cell r="C12">
            <v>33.6</v>
          </cell>
          <cell r="D12">
            <v>22</v>
          </cell>
          <cell r="E12">
            <v>84.666666666666671</v>
          </cell>
          <cell r="F12">
            <v>100</v>
          </cell>
          <cell r="G12">
            <v>50</v>
          </cell>
          <cell r="H12" t="str">
            <v>*</v>
          </cell>
          <cell r="J12" t="str">
            <v>*</v>
          </cell>
          <cell r="K12">
            <v>11.8</v>
          </cell>
        </row>
        <row r="13">
          <cell r="B13">
            <v>24.733333333333334</v>
          </cell>
          <cell r="C13">
            <v>30.6</v>
          </cell>
          <cell r="D13">
            <v>21.1</v>
          </cell>
          <cell r="E13">
            <v>86.391304347826093</v>
          </cell>
          <cell r="F13">
            <v>100</v>
          </cell>
          <cell r="G13">
            <v>57</v>
          </cell>
          <cell r="H13" t="str">
            <v>*</v>
          </cell>
          <cell r="J13" t="str">
            <v>*</v>
          </cell>
          <cell r="K13">
            <v>0.2</v>
          </cell>
        </row>
        <row r="14">
          <cell r="B14">
            <v>24.900000000000006</v>
          </cell>
          <cell r="C14">
            <v>32.299999999999997</v>
          </cell>
          <cell r="D14">
            <v>20.3</v>
          </cell>
          <cell r="E14">
            <v>80.571428571428569</v>
          </cell>
          <cell r="F14">
            <v>100</v>
          </cell>
          <cell r="G14">
            <v>47</v>
          </cell>
          <cell r="H14" t="str">
            <v>*</v>
          </cell>
          <cell r="J14" t="str">
            <v>*</v>
          </cell>
          <cell r="K14">
            <v>0</v>
          </cell>
        </row>
        <row r="15">
          <cell r="B15">
            <v>26.891666666666666</v>
          </cell>
          <cell r="C15">
            <v>35.1</v>
          </cell>
          <cell r="D15">
            <v>21.7</v>
          </cell>
          <cell r="E15">
            <v>77.125</v>
          </cell>
          <cell r="F15">
            <v>100</v>
          </cell>
          <cell r="G15">
            <v>38</v>
          </cell>
          <cell r="H15" t="str">
            <v>*</v>
          </cell>
          <cell r="J15" t="str">
            <v>*</v>
          </cell>
          <cell r="K15">
            <v>0</v>
          </cell>
        </row>
        <row r="16">
          <cell r="B16">
            <v>26.316666666666666</v>
          </cell>
          <cell r="C16">
            <v>34.9</v>
          </cell>
          <cell r="D16">
            <v>20.399999999999999</v>
          </cell>
          <cell r="E16">
            <v>77.75</v>
          </cell>
          <cell r="F16">
            <v>100</v>
          </cell>
          <cell r="G16">
            <v>39</v>
          </cell>
          <cell r="H16" t="str">
            <v>*</v>
          </cell>
          <cell r="J16" t="str">
            <v>*</v>
          </cell>
          <cell r="K16">
            <v>2</v>
          </cell>
        </row>
        <row r="17">
          <cell r="B17">
            <v>24.462499999999995</v>
          </cell>
          <cell r="C17">
            <v>31</v>
          </cell>
          <cell r="D17">
            <v>20.7</v>
          </cell>
          <cell r="E17">
            <v>83.75</v>
          </cell>
          <cell r="F17">
            <v>100</v>
          </cell>
          <cell r="G17">
            <v>49</v>
          </cell>
          <cell r="H17" t="str">
            <v>*</v>
          </cell>
          <cell r="J17" t="str">
            <v>*</v>
          </cell>
          <cell r="K17">
            <v>5.4</v>
          </cell>
        </row>
        <row r="18">
          <cell r="B18">
            <v>25.404166666666669</v>
          </cell>
          <cell r="C18">
            <v>32.6</v>
          </cell>
          <cell r="D18">
            <v>20.100000000000001</v>
          </cell>
          <cell r="E18">
            <v>82.208333333333329</v>
          </cell>
          <cell r="F18">
            <v>100</v>
          </cell>
          <cell r="G18">
            <v>49</v>
          </cell>
          <cell r="H18" t="str">
            <v>*</v>
          </cell>
          <cell r="J18" t="str">
            <v>*</v>
          </cell>
          <cell r="K18">
            <v>0</v>
          </cell>
        </row>
        <row r="19">
          <cell r="B19">
            <v>24.404166666666669</v>
          </cell>
          <cell r="C19">
            <v>30.9</v>
          </cell>
          <cell r="D19">
            <v>22.5</v>
          </cell>
          <cell r="E19">
            <v>94.125</v>
          </cell>
          <cell r="F19">
            <v>100</v>
          </cell>
          <cell r="G19">
            <v>68</v>
          </cell>
          <cell r="H19" t="str">
            <v>*</v>
          </cell>
          <cell r="J19" t="str">
            <v>*</v>
          </cell>
          <cell r="K19">
            <v>11.600000000000001</v>
          </cell>
        </row>
        <row r="20">
          <cell r="B20">
            <v>23.937500000000004</v>
          </cell>
          <cell r="C20">
            <v>29.7</v>
          </cell>
          <cell r="D20">
            <v>20.6</v>
          </cell>
          <cell r="E20">
            <v>88.5</v>
          </cell>
          <cell r="F20">
            <v>100</v>
          </cell>
          <cell r="G20">
            <v>63</v>
          </cell>
          <cell r="H20" t="str">
            <v>*</v>
          </cell>
          <cell r="J20" t="str">
            <v>*</v>
          </cell>
          <cell r="K20">
            <v>27</v>
          </cell>
        </row>
        <row r="21">
          <cell r="B21">
            <v>25.091666666666669</v>
          </cell>
          <cell r="C21">
            <v>33.200000000000003</v>
          </cell>
          <cell r="D21">
            <v>21.7</v>
          </cell>
          <cell r="E21">
            <v>86.166666666666671</v>
          </cell>
          <cell r="F21">
            <v>100</v>
          </cell>
          <cell r="G21">
            <v>53</v>
          </cell>
          <cell r="H21" t="str">
            <v>*</v>
          </cell>
          <cell r="J21" t="str">
            <v>*</v>
          </cell>
          <cell r="K21">
            <v>7.3999999999999995</v>
          </cell>
        </row>
        <row r="22">
          <cell r="B22">
            <v>22.570833333333329</v>
          </cell>
          <cell r="C22">
            <v>24.5</v>
          </cell>
          <cell r="D22">
            <v>21.3</v>
          </cell>
          <cell r="E22">
            <v>97.545454545454547</v>
          </cell>
          <cell r="F22">
            <v>100</v>
          </cell>
          <cell r="G22">
            <v>90</v>
          </cell>
          <cell r="H22" t="str">
            <v>*</v>
          </cell>
          <cell r="J22" t="str">
            <v>*</v>
          </cell>
          <cell r="K22">
            <v>13.600000000000001</v>
          </cell>
        </row>
        <row r="23">
          <cell r="B23">
            <v>21.254166666666666</v>
          </cell>
          <cell r="C23">
            <v>22.7</v>
          </cell>
          <cell r="D23">
            <v>20.2</v>
          </cell>
          <cell r="E23">
            <v>99.208333333333329</v>
          </cell>
          <cell r="F23">
            <v>100</v>
          </cell>
          <cell r="G23">
            <v>91</v>
          </cell>
          <cell r="H23" t="str">
            <v>*</v>
          </cell>
          <cell r="J23" t="str">
            <v>*</v>
          </cell>
          <cell r="K23">
            <v>14.8</v>
          </cell>
        </row>
        <row r="24">
          <cell r="B24">
            <v>23.845833333333335</v>
          </cell>
          <cell r="C24">
            <v>28.9</v>
          </cell>
          <cell r="D24">
            <v>21.3</v>
          </cell>
          <cell r="E24">
            <v>88.388888888888886</v>
          </cell>
          <cell r="F24">
            <v>100</v>
          </cell>
          <cell r="G24">
            <v>68</v>
          </cell>
          <cell r="H24" t="str">
            <v>*</v>
          </cell>
          <cell r="J24" t="str">
            <v>*</v>
          </cell>
          <cell r="K24">
            <v>0.60000000000000009</v>
          </cell>
        </row>
        <row r="25">
          <cell r="B25">
            <v>24.687500000000004</v>
          </cell>
          <cell r="C25">
            <v>31</v>
          </cell>
          <cell r="D25">
            <v>21.1</v>
          </cell>
          <cell r="E25">
            <v>82.235294117647058</v>
          </cell>
          <cell r="F25">
            <v>100</v>
          </cell>
          <cell r="G25">
            <v>58</v>
          </cell>
          <cell r="H25" t="str">
            <v>*</v>
          </cell>
          <cell r="J25" t="str">
            <v>*</v>
          </cell>
          <cell r="K25">
            <v>0</v>
          </cell>
        </row>
        <row r="26">
          <cell r="B26">
            <v>24.349999999999998</v>
          </cell>
          <cell r="C26">
            <v>30.6</v>
          </cell>
          <cell r="D26">
            <v>20.3</v>
          </cell>
          <cell r="E26">
            <v>79.7</v>
          </cell>
          <cell r="F26">
            <v>100</v>
          </cell>
          <cell r="G26">
            <v>52</v>
          </cell>
          <cell r="H26" t="str">
            <v>*</v>
          </cell>
          <cell r="J26" t="str">
            <v>*</v>
          </cell>
          <cell r="K26">
            <v>0</v>
          </cell>
        </row>
        <row r="27">
          <cell r="B27">
            <v>25.008333333333329</v>
          </cell>
          <cell r="C27">
            <v>33.1</v>
          </cell>
          <cell r="D27">
            <v>20.399999999999999</v>
          </cell>
          <cell r="E27">
            <v>78.541666666666671</v>
          </cell>
          <cell r="F27">
            <v>100</v>
          </cell>
          <cell r="G27">
            <v>41</v>
          </cell>
          <cell r="H27" t="str">
            <v>*</v>
          </cell>
          <cell r="J27" t="str">
            <v>*</v>
          </cell>
          <cell r="K27">
            <v>0</v>
          </cell>
        </row>
        <row r="28">
          <cell r="B28">
            <v>23.891666666666666</v>
          </cell>
          <cell r="C28">
            <v>27.3</v>
          </cell>
          <cell r="D28">
            <v>22.3</v>
          </cell>
          <cell r="E28">
            <v>94.5</v>
          </cell>
          <cell r="F28">
            <v>100</v>
          </cell>
          <cell r="G28">
            <v>72</v>
          </cell>
          <cell r="H28" t="str">
            <v>*</v>
          </cell>
          <cell r="J28" t="str">
            <v>*</v>
          </cell>
          <cell r="K28">
            <v>13</v>
          </cell>
        </row>
        <row r="29">
          <cell r="B29">
            <v>23.320833333333329</v>
          </cell>
          <cell r="C29">
            <v>30.8</v>
          </cell>
          <cell r="D29">
            <v>19.5</v>
          </cell>
          <cell r="E29">
            <v>91.217391304347828</v>
          </cell>
          <cell r="F29">
            <v>100</v>
          </cell>
          <cell r="G29">
            <v>61</v>
          </cell>
          <cell r="H29" t="str">
            <v>*</v>
          </cell>
          <cell r="J29" t="str">
            <v>*</v>
          </cell>
          <cell r="K29">
            <v>9.1999999999999993</v>
          </cell>
        </row>
        <row r="30">
          <cell r="B30">
            <v>24.975000000000005</v>
          </cell>
          <cell r="C30">
            <v>32.200000000000003</v>
          </cell>
          <cell r="D30">
            <v>21.5</v>
          </cell>
          <cell r="E30">
            <v>87.666666666666671</v>
          </cell>
          <cell r="F30">
            <v>100</v>
          </cell>
          <cell r="G30">
            <v>58</v>
          </cell>
          <cell r="H30" t="str">
            <v>*</v>
          </cell>
          <cell r="J30" t="str">
            <v>*</v>
          </cell>
          <cell r="K30">
            <v>24.6</v>
          </cell>
        </row>
        <row r="31">
          <cell r="B31">
            <v>24.087500000000002</v>
          </cell>
          <cell r="C31">
            <v>32.299999999999997</v>
          </cell>
          <cell r="D31">
            <v>20.9</v>
          </cell>
          <cell r="E31">
            <v>82</v>
          </cell>
          <cell r="F31">
            <v>100</v>
          </cell>
          <cell r="G31">
            <v>59</v>
          </cell>
          <cell r="H31" t="str">
            <v>*</v>
          </cell>
          <cell r="J31" t="str">
            <v>*</v>
          </cell>
          <cell r="K31">
            <v>2</v>
          </cell>
        </row>
        <row r="32">
          <cell r="B32">
            <v>23.650000000000002</v>
          </cell>
          <cell r="C32">
            <v>28</v>
          </cell>
          <cell r="D32">
            <v>21.2</v>
          </cell>
          <cell r="E32">
            <v>91.125</v>
          </cell>
          <cell r="F32">
            <v>100</v>
          </cell>
          <cell r="G32">
            <v>70</v>
          </cell>
          <cell r="H32" t="str">
            <v>*</v>
          </cell>
          <cell r="J32" t="str">
            <v>*</v>
          </cell>
          <cell r="K32">
            <v>1</v>
          </cell>
        </row>
        <row r="33">
          <cell r="B33">
            <v>22.358333333333334</v>
          </cell>
          <cell r="C33">
            <v>29.4</v>
          </cell>
          <cell r="D33">
            <v>17.3</v>
          </cell>
          <cell r="E33">
            <v>78.958333333333329</v>
          </cell>
          <cell r="F33">
            <v>100</v>
          </cell>
          <cell r="G33">
            <v>46</v>
          </cell>
          <cell r="H33" t="str">
            <v>*</v>
          </cell>
          <cell r="J33" t="str">
            <v>*</v>
          </cell>
          <cell r="K33">
            <v>0</v>
          </cell>
        </row>
        <row r="34">
          <cell r="B34">
            <v>19.583333333333332</v>
          </cell>
          <cell r="C34">
            <v>29.9</v>
          </cell>
          <cell r="D34">
            <v>11.7</v>
          </cell>
          <cell r="E34">
            <v>71.555555555555557</v>
          </cell>
          <cell r="F34">
            <v>100</v>
          </cell>
          <cell r="G34">
            <v>32</v>
          </cell>
          <cell r="H34" t="str">
            <v>*</v>
          </cell>
          <cell r="J34" t="str">
            <v>*</v>
          </cell>
          <cell r="K34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23.6</v>
          </cell>
          <cell r="C5">
            <v>31.2</v>
          </cell>
          <cell r="D5">
            <v>20</v>
          </cell>
          <cell r="E5">
            <v>84.181818181818187</v>
          </cell>
          <cell r="F5">
            <v>94</v>
          </cell>
          <cell r="G5">
            <v>58</v>
          </cell>
          <cell r="H5">
            <v>15.840000000000002</v>
          </cell>
          <cell r="J5">
            <v>31.319999999999997</v>
          </cell>
          <cell r="K5">
            <v>5.0000000000000009</v>
          </cell>
        </row>
        <row r="6">
          <cell r="B6">
            <v>26.626086956521743</v>
          </cell>
          <cell r="C6">
            <v>33.9</v>
          </cell>
          <cell r="D6">
            <v>22.1</v>
          </cell>
          <cell r="E6">
            <v>74.826086956521735</v>
          </cell>
          <cell r="F6">
            <v>93</v>
          </cell>
          <cell r="G6">
            <v>45</v>
          </cell>
          <cell r="H6">
            <v>13.32</v>
          </cell>
          <cell r="J6">
            <v>33.119999999999997</v>
          </cell>
          <cell r="K6">
            <v>0</v>
          </cell>
        </row>
        <row r="7">
          <cell r="B7">
            <v>25.104545454545459</v>
          </cell>
          <cell r="C7">
            <v>33</v>
          </cell>
          <cell r="D7">
            <v>21</v>
          </cell>
          <cell r="E7">
            <v>79.181818181818187</v>
          </cell>
          <cell r="F7">
            <v>94</v>
          </cell>
          <cell r="G7">
            <v>50</v>
          </cell>
          <cell r="H7">
            <v>16.920000000000002</v>
          </cell>
          <cell r="J7">
            <v>31.319999999999997</v>
          </cell>
          <cell r="K7">
            <v>0</v>
          </cell>
        </row>
        <row r="8">
          <cell r="B8">
            <v>24.591666666666669</v>
          </cell>
          <cell r="C8">
            <v>31.3</v>
          </cell>
          <cell r="D8">
            <v>21.2</v>
          </cell>
          <cell r="E8">
            <v>81.458333333333329</v>
          </cell>
          <cell r="F8">
            <v>93</v>
          </cell>
          <cell r="G8">
            <v>59</v>
          </cell>
          <cell r="H8">
            <v>20.52</v>
          </cell>
          <cell r="J8">
            <v>47.88</v>
          </cell>
          <cell r="K8">
            <v>13.399999999999999</v>
          </cell>
        </row>
        <row r="9">
          <cell r="B9">
            <v>23.270833333333332</v>
          </cell>
          <cell r="C9">
            <v>27.8</v>
          </cell>
          <cell r="D9">
            <v>19.7</v>
          </cell>
          <cell r="E9">
            <v>81.875</v>
          </cell>
          <cell r="F9">
            <v>91</v>
          </cell>
          <cell r="G9">
            <v>64</v>
          </cell>
          <cell r="H9">
            <v>20.88</v>
          </cell>
          <cell r="J9">
            <v>42.84</v>
          </cell>
          <cell r="K9">
            <v>0</v>
          </cell>
        </row>
        <row r="10">
          <cell r="B10">
            <v>23.175000000000001</v>
          </cell>
          <cell r="C10">
            <v>27.9</v>
          </cell>
          <cell r="D10">
            <v>18.600000000000001</v>
          </cell>
          <cell r="E10">
            <v>74.625</v>
          </cell>
          <cell r="F10">
            <v>87</v>
          </cell>
          <cell r="G10">
            <v>59</v>
          </cell>
          <cell r="H10">
            <v>21.240000000000002</v>
          </cell>
          <cell r="J10">
            <v>41.76</v>
          </cell>
          <cell r="K10">
            <v>0</v>
          </cell>
        </row>
        <row r="11">
          <cell r="B11">
            <v>25.330434782608691</v>
          </cell>
          <cell r="C11">
            <v>32.4</v>
          </cell>
          <cell r="D11">
            <v>20.6</v>
          </cell>
          <cell r="E11">
            <v>66.826086956521735</v>
          </cell>
          <cell r="F11">
            <v>85</v>
          </cell>
          <cell r="G11">
            <v>45</v>
          </cell>
          <cell r="H11">
            <v>19.8</v>
          </cell>
          <cell r="J11">
            <v>39.24</v>
          </cell>
          <cell r="K11">
            <v>0</v>
          </cell>
        </row>
        <row r="12">
          <cell r="B12">
            <v>23.424999999999997</v>
          </cell>
          <cell r="C12">
            <v>29.9</v>
          </cell>
          <cell r="D12">
            <v>20.3</v>
          </cell>
          <cell r="E12">
            <v>82.541666666666671</v>
          </cell>
          <cell r="F12">
            <v>93</v>
          </cell>
          <cell r="G12">
            <v>56</v>
          </cell>
          <cell r="H12">
            <v>14.76</v>
          </cell>
          <cell r="J12">
            <v>33.119999999999997</v>
          </cell>
          <cell r="K12">
            <v>14.799999999999997</v>
          </cell>
        </row>
        <row r="13">
          <cell r="B13">
            <v>23.070833333333336</v>
          </cell>
          <cell r="C13">
            <v>29.4</v>
          </cell>
          <cell r="D13">
            <v>18.3</v>
          </cell>
          <cell r="E13">
            <v>81.666666666666671</v>
          </cell>
          <cell r="F13">
            <v>95</v>
          </cell>
          <cell r="G13">
            <v>58</v>
          </cell>
          <cell r="H13">
            <v>12.6</v>
          </cell>
          <cell r="J13">
            <v>30.6</v>
          </cell>
          <cell r="K13">
            <v>35</v>
          </cell>
        </row>
        <row r="14">
          <cell r="B14">
            <v>23.924999999999997</v>
          </cell>
          <cell r="C14">
            <v>31.4</v>
          </cell>
          <cell r="D14">
            <v>19.899999999999999</v>
          </cell>
          <cell r="E14">
            <v>82.25</v>
          </cell>
          <cell r="F14">
            <v>95</v>
          </cell>
          <cell r="G14">
            <v>52</v>
          </cell>
          <cell r="H14">
            <v>9.7200000000000006</v>
          </cell>
          <cell r="J14">
            <v>22.32</v>
          </cell>
          <cell r="K14">
            <v>0.8</v>
          </cell>
        </row>
        <row r="15">
          <cell r="B15">
            <v>24.950000000000003</v>
          </cell>
          <cell r="C15">
            <v>32.299999999999997</v>
          </cell>
          <cell r="D15">
            <v>19.8</v>
          </cell>
          <cell r="E15">
            <v>75.583333333333329</v>
          </cell>
          <cell r="F15">
            <v>94</v>
          </cell>
          <cell r="G15">
            <v>47</v>
          </cell>
          <cell r="H15">
            <v>16.920000000000002</v>
          </cell>
          <cell r="J15">
            <v>30.96</v>
          </cell>
          <cell r="K15">
            <v>0.2</v>
          </cell>
        </row>
        <row r="16">
          <cell r="B16">
            <v>25.154166666666665</v>
          </cell>
          <cell r="C16">
            <v>32.1</v>
          </cell>
          <cell r="D16">
            <v>21.9</v>
          </cell>
          <cell r="E16">
            <v>75.375</v>
          </cell>
          <cell r="F16">
            <v>89</v>
          </cell>
          <cell r="G16">
            <v>51</v>
          </cell>
          <cell r="H16">
            <v>15.48</v>
          </cell>
          <cell r="J16">
            <v>29.880000000000003</v>
          </cell>
          <cell r="K16">
            <v>0</v>
          </cell>
        </row>
        <row r="17">
          <cell r="B17">
            <v>22.441666666666659</v>
          </cell>
          <cell r="C17">
            <v>29.9</v>
          </cell>
          <cell r="D17">
            <v>18.7</v>
          </cell>
          <cell r="E17">
            <v>83.75</v>
          </cell>
          <cell r="F17">
            <v>95</v>
          </cell>
          <cell r="G17">
            <v>59</v>
          </cell>
          <cell r="H17">
            <v>14.04</v>
          </cell>
          <cell r="J17">
            <v>39.24</v>
          </cell>
          <cell r="K17">
            <v>53.800000000000011</v>
          </cell>
        </row>
        <row r="18">
          <cell r="B18">
            <v>23.833333333333329</v>
          </cell>
          <cell r="C18">
            <v>30.2</v>
          </cell>
          <cell r="D18">
            <v>19.899999999999999</v>
          </cell>
          <cell r="E18">
            <v>81.833333333333329</v>
          </cell>
          <cell r="F18">
            <v>95</v>
          </cell>
          <cell r="G18">
            <v>55</v>
          </cell>
          <cell r="H18">
            <v>15.840000000000002</v>
          </cell>
          <cell r="J18">
            <v>25.92</v>
          </cell>
          <cell r="K18">
            <v>0.2</v>
          </cell>
        </row>
        <row r="19">
          <cell r="B19">
            <v>23.604347826086961</v>
          </cell>
          <cell r="C19">
            <v>30.3</v>
          </cell>
          <cell r="D19">
            <v>21.1</v>
          </cell>
          <cell r="E19">
            <v>88.173913043478265</v>
          </cell>
          <cell r="F19">
            <v>95</v>
          </cell>
          <cell r="G19">
            <v>59</v>
          </cell>
          <cell r="H19">
            <v>15.120000000000001</v>
          </cell>
          <cell r="J19">
            <v>31.319999999999997</v>
          </cell>
          <cell r="K19">
            <v>14.6</v>
          </cell>
        </row>
        <row r="20">
          <cell r="B20">
            <v>23.5625</v>
          </cell>
          <cell r="C20">
            <v>29.5</v>
          </cell>
          <cell r="D20">
            <v>21.1</v>
          </cell>
          <cell r="E20">
            <v>84.916666666666671</v>
          </cell>
          <cell r="F20">
            <v>93</v>
          </cell>
          <cell r="G20">
            <v>64</v>
          </cell>
          <cell r="H20">
            <v>13.68</v>
          </cell>
          <cell r="J20">
            <v>28.08</v>
          </cell>
          <cell r="K20">
            <v>5.4000000000000012</v>
          </cell>
        </row>
        <row r="21">
          <cell r="B21">
            <v>24.683333333333326</v>
          </cell>
          <cell r="C21">
            <v>30.5</v>
          </cell>
          <cell r="D21">
            <v>21.3</v>
          </cell>
          <cell r="E21">
            <v>81.791666666666671</v>
          </cell>
          <cell r="F21">
            <v>94</v>
          </cell>
          <cell r="G21">
            <v>59</v>
          </cell>
          <cell r="H21">
            <v>14.04</v>
          </cell>
          <cell r="J21">
            <v>24.840000000000003</v>
          </cell>
          <cell r="K21">
            <v>0.2</v>
          </cell>
        </row>
        <row r="22">
          <cell r="B22">
            <v>23.608333333333331</v>
          </cell>
          <cell r="C22">
            <v>28.2</v>
          </cell>
          <cell r="D22">
            <v>20.9</v>
          </cell>
          <cell r="E22">
            <v>86.5</v>
          </cell>
          <cell r="F22">
            <v>95</v>
          </cell>
          <cell r="G22">
            <v>69</v>
          </cell>
          <cell r="H22">
            <v>17.28</v>
          </cell>
          <cell r="J22">
            <v>32.4</v>
          </cell>
          <cell r="K22">
            <v>1.6</v>
          </cell>
        </row>
        <row r="23">
          <cell r="B23">
            <v>20.979166666666668</v>
          </cell>
          <cell r="C23">
            <v>23.8</v>
          </cell>
          <cell r="D23">
            <v>19.3</v>
          </cell>
          <cell r="E23">
            <v>92.791666666666671</v>
          </cell>
          <cell r="F23">
            <v>95</v>
          </cell>
          <cell r="G23">
            <v>87</v>
          </cell>
          <cell r="H23">
            <v>10.44</v>
          </cell>
          <cell r="J23">
            <v>25.92</v>
          </cell>
          <cell r="K23">
            <v>21.799999999999997</v>
          </cell>
        </row>
        <row r="24">
          <cell r="B24">
            <v>24.443478260869568</v>
          </cell>
          <cell r="C24">
            <v>29.7</v>
          </cell>
          <cell r="D24">
            <v>21.4</v>
          </cell>
          <cell r="E24">
            <v>84.826086956521735</v>
          </cell>
          <cell r="F24">
            <v>95</v>
          </cell>
          <cell r="G24">
            <v>63</v>
          </cell>
          <cell r="H24">
            <v>8.2799999999999994</v>
          </cell>
          <cell r="J24">
            <v>17.64</v>
          </cell>
          <cell r="K24">
            <v>0.4</v>
          </cell>
        </row>
        <row r="25">
          <cell r="B25">
            <v>24.691666666666663</v>
          </cell>
          <cell r="C25">
            <v>30.1</v>
          </cell>
          <cell r="D25">
            <v>21.4</v>
          </cell>
          <cell r="E25">
            <v>82.041666666666671</v>
          </cell>
          <cell r="F25">
            <v>94</v>
          </cell>
          <cell r="G25">
            <v>58</v>
          </cell>
          <cell r="H25">
            <v>13.68</v>
          </cell>
          <cell r="J25">
            <v>23.759999999999998</v>
          </cell>
          <cell r="K25">
            <v>0</v>
          </cell>
        </row>
        <row r="26">
          <cell r="B26">
            <v>24.841666666666665</v>
          </cell>
          <cell r="C26">
            <v>30.4</v>
          </cell>
          <cell r="D26">
            <v>20.3</v>
          </cell>
          <cell r="E26">
            <v>76.083333333333329</v>
          </cell>
          <cell r="F26">
            <v>93</v>
          </cell>
          <cell r="G26">
            <v>52</v>
          </cell>
          <cell r="H26">
            <v>13.68</v>
          </cell>
          <cell r="J26">
            <v>29.52</v>
          </cell>
          <cell r="K26">
            <v>0</v>
          </cell>
        </row>
        <row r="27">
          <cell r="B27">
            <v>24.608333333333331</v>
          </cell>
          <cell r="C27">
            <v>31</v>
          </cell>
          <cell r="D27">
            <v>20.8</v>
          </cell>
          <cell r="E27">
            <v>75.291666666666671</v>
          </cell>
          <cell r="F27">
            <v>91</v>
          </cell>
          <cell r="G27">
            <v>52</v>
          </cell>
          <cell r="H27">
            <v>19.079999999999998</v>
          </cell>
          <cell r="J27">
            <v>35.28</v>
          </cell>
          <cell r="K27">
            <v>4.5999999999999996</v>
          </cell>
        </row>
        <row r="28">
          <cell r="B28">
            <v>22.275000000000002</v>
          </cell>
          <cell r="C28">
            <v>25.3</v>
          </cell>
          <cell r="D28">
            <v>20.5</v>
          </cell>
          <cell r="E28">
            <v>90.458333333333329</v>
          </cell>
          <cell r="F28">
            <v>94</v>
          </cell>
          <cell r="G28">
            <v>82</v>
          </cell>
          <cell r="H28">
            <v>15.840000000000002</v>
          </cell>
          <cell r="J28">
            <v>96.84</v>
          </cell>
          <cell r="K28">
            <v>46.599999999999994</v>
          </cell>
        </row>
        <row r="29">
          <cell r="B29">
            <v>22.900000000000002</v>
          </cell>
          <cell r="C29">
            <v>28.6</v>
          </cell>
          <cell r="D29">
            <v>19.7</v>
          </cell>
          <cell r="E29">
            <v>87.583333333333329</v>
          </cell>
          <cell r="F29">
            <v>94</v>
          </cell>
          <cell r="G29">
            <v>66</v>
          </cell>
          <cell r="H29">
            <v>19.440000000000001</v>
          </cell>
          <cell r="J29">
            <v>33.119999999999997</v>
          </cell>
          <cell r="K29">
            <v>16.599999999999998</v>
          </cell>
        </row>
        <row r="30">
          <cell r="B30">
            <v>24.412500000000005</v>
          </cell>
          <cell r="C30">
            <v>30.3</v>
          </cell>
          <cell r="D30">
            <v>21.1</v>
          </cell>
          <cell r="E30">
            <v>86.25</v>
          </cell>
          <cell r="F30">
            <v>95</v>
          </cell>
          <cell r="G30">
            <v>63</v>
          </cell>
          <cell r="H30">
            <v>12.24</v>
          </cell>
          <cell r="J30">
            <v>30.96</v>
          </cell>
          <cell r="K30">
            <v>0.4</v>
          </cell>
        </row>
        <row r="31">
          <cell r="B31">
            <v>23.416666666666661</v>
          </cell>
          <cell r="C31">
            <v>29.5</v>
          </cell>
          <cell r="D31">
            <v>20.5</v>
          </cell>
          <cell r="E31">
            <v>86.25</v>
          </cell>
          <cell r="F31">
            <v>94</v>
          </cell>
          <cell r="G31">
            <v>64</v>
          </cell>
          <cell r="H31">
            <v>14.76</v>
          </cell>
          <cell r="J31">
            <v>32.04</v>
          </cell>
          <cell r="K31">
            <v>14.2</v>
          </cell>
        </row>
        <row r="32">
          <cell r="B32">
            <v>22.666666666666668</v>
          </cell>
          <cell r="C32">
            <v>28.6</v>
          </cell>
          <cell r="D32">
            <v>20.399999999999999</v>
          </cell>
          <cell r="E32">
            <v>87.375</v>
          </cell>
          <cell r="F32">
            <v>95</v>
          </cell>
          <cell r="G32">
            <v>63</v>
          </cell>
          <cell r="H32">
            <v>17.64</v>
          </cell>
          <cell r="J32">
            <v>32.04</v>
          </cell>
          <cell r="K32">
            <v>14.999999999999998</v>
          </cell>
        </row>
        <row r="33">
          <cell r="B33">
            <v>21.425000000000001</v>
          </cell>
          <cell r="C33">
            <v>27.4</v>
          </cell>
          <cell r="D33">
            <v>16.3</v>
          </cell>
          <cell r="E33">
            <v>77.5</v>
          </cell>
          <cell r="F33">
            <v>94</v>
          </cell>
          <cell r="G33">
            <v>51</v>
          </cell>
          <cell r="H33">
            <v>19.440000000000001</v>
          </cell>
          <cell r="J33">
            <v>38.519999999999996</v>
          </cell>
          <cell r="K33">
            <v>0</v>
          </cell>
        </row>
        <row r="34">
          <cell r="B34">
            <v>19.633333333333333</v>
          </cell>
          <cell r="C34">
            <v>27.8</v>
          </cell>
          <cell r="D34">
            <v>12.9</v>
          </cell>
          <cell r="E34">
            <v>71.458333333333329</v>
          </cell>
          <cell r="F34">
            <v>93</v>
          </cell>
          <cell r="G34">
            <v>31</v>
          </cell>
          <cell r="H34">
            <v>14.04</v>
          </cell>
          <cell r="J34">
            <v>23.400000000000002</v>
          </cell>
          <cell r="K34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24.329166666666666</v>
          </cell>
          <cell r="C5">
            <v>30.2</v>
          </cell>
          <cell r="D5">
            <v>20.399999999999999</v>
          </cell>
          <cell r="E5">
            <v>76.166666666666671</v>
          </cell>
          <cell r="F5">
            <v>92</v>
          </cell>
          <cell r="G5">
            <v>49</v>
          </cell>
          <cell r="H5">
            <v>12.6</v>
          </cell>
          <cell r="J5">
            <v>38.880000000000003</v>
          </cell>
          <cell r="K5">
            <v>9.1999999999999993</v>
          </cell>
        </row>
        <row r="6">
          <cell r="B6">
            <v>25.054166666666671</v>
          </cell>
          <cell r="C6">
            <v>32.200000000000003</v>
          </cell>
          <cell r="D6">
            <v>21</v>
          </cell>
          <cell r="E6">
            <v>78.916666666666671</v>
          </cell>
          <cell r="F6">
            <v>92</v>
          </cell>
          <cell r="G6">
            <v>50</v>
          </cell>
          <cell r="H6">
            <v>13.32</v>
          </cell>
          <cell r="J6">
            <v>28.08</v>
          </cell>
          <cell r="K6">
            <v>6</v>
          </cell>
        </row>
        <row r="7">
          <cell r="B7">
            <v>25.412499999999994</v>
          </cell>
          <cell r="C7">
            <v>32.700000000000003</v>
          </cell>
          <cell r="D7">
            <v>20.5</v>
          </cell>
          <cell r="E7">
            <v>74.708333333333329</v>
          </cell>
          <cell r="F7">
            <v>92</v>
          </cell>
          <cell r="G7">
            <v>45</v>
          </cell>
          <cell r="H7">
            <v>9.3600000000000012</v>
          </cell>
          <cell r="J7">
            <v>29.52</v>
          </cell>
          <cell r="K7">
            <v>0.60000000000000009</v>
          </cell>
        </row>
        <row r="8">
          <cell r="B8">
            <v>25.520833333333329</v>
          </cell>
          <cell r="C8">
            <v>31.4</v>
          </cell>
          <cell r="D8">
            <v>22.6</v>
          </cell>
          <cell r="E8">
            <v>74.666666666666671</v>
          </cell>
          <cell r="F8">
            <v>88</v>
          </cell>
          <cell r="G8">
            <v>51</v>
          </cell>
          <cell r="H8">
            <v>18.720000000000002</v>
          </cell>
          <cell r="J8">
            <v>36.36</v>
          </cell>
          <cell r="K8">
            <v>0</v>
          </cell>
        </row>
        <row r="9">
          <cell r="B9">
            <v>22.754166666666663</v>
          </cell>
          <cell r="C9">
            <v>27.7</v>
          </cell>
          <cell r="D9">
            <v>18.100000000000001</v>
          </cell>
          <cell r="E9">
            <v>75.833333333333329</v>
          </cell>
          <cell r="F9">
            <v>86</v>
          </cell>
          <cell r="G9">
            <v>62</v>
          </cell>
          <cell r="H9">
            <v>20.52</v>
          </cell>
          <cell r="J9">
            <v>38.159999999999997</v>
          </cell>
          <cell r="K9">
            <v>0</v>
          </cell>
        </row>
        <row r="10">
          <cell r="B10">
            <v>23.45</v>
          </cell>
          <cell r="C10">
            <v>28</v>
          </cell>
          <cell r="D10">
            <v>18.7</v>
          </cell>
          <cell r="E10">
            <v>68.791666666666671</v>
          </cell>
          <cell r="F10">
            <v>80</v>
          </cell>
          <cell r="G10">
            <v>55</v>
          </cell>
          <cell r="H10">
            <v>21.6</v>
          </cell>
          <cell r="J10">
            <v>44.28</v>
          </cell>
          <cell r="K10">
            <v>0</v>
          </cell>
        </row>
        <row r="11">
          <cell r="B11">
            <v>25.237500000000008</v>
          </cell>
          <cell r="C11">
            <v>31.4</v>
          </cell>
          <cell r="D11">
            <v>20.3</v>
          </cell>
          <cell r="E11">
            <v>63.416666666666664</v>
          </cell>
          <cell r="F11">
            <v>80</v>
          </cell>
          <cell r="G11">
            <v>42</v>
          </cell>
          <cell r="H11">
            <v>21.6</v>
          </cell>
          <cell r="J11">
            <v>40.680000000000007</v>
          </cell>
          <cell r="K11">
            <v>0</v>
          </cell>
        </row>
        <row r="12">
          <cell r="B12">
            <v>24.508333333333329</v>
          </cell>
          <cell r="C12">
            <v>29.3</v>
          </cell>
          <cell r="D12">
            <v>21</v>
          </cell>
          <cell r="E12">
            <v>75.625</v>
          </cell>
          <cell r="F12">
            <v>90</v>
          </cell>
          <cell r="G12">
            <v>59</v>
          </cell>
          <cell r="H12">
            <v>14.04</v>
          </cell>
          <cell r="J12">
            <v>26.28</v>
          </cell>
          <cell r="K12">
            <v>2</v>
          </cell>
        </row>
        <row r="13">
          <cell r="B13">
            <v>23.204166666666666</v>
          </cell>
          <cell r="C13">
            <v>28.3</v>
          </cell>
          <cell r="D13">
            <v>19.399999999999999</v>
          </cell>
          <cell r="E13">
            <v>80.416666666666671</v>
          </cell>
          <cell r="F13">
            <v>93</v>
          </cell>
          <cell r="G13">
            <v>58</v>
          </cell>
          <cell r="H13">
            <v>11.16</v>
          </cell>
          <cell r="J13">
            <v>23.400000000000002</v>
          </cell>
          <cell r="K13">
            <v>0</v>
          </cell>
        </row>
        <row r="14">
          <cell r="B14">
            <v>24.233333333333331</v>
          </cell>
          <cell r="C14">
            <v>30.5</v>
          </cell>
          <cell r="D14">
            <v>19.8</v>
          </cell>
          <cell r="E14">
            <v>75.416666666666671</v>
          </cell>
          <cell r="F14">
            <v>93</v>
          </cell>
          <cell r="G14">
            <v>47</v>
          </cell>
          <cell r="H14">
            <v>11.16</v>
          </cell>
          <cell r="J14">
            <v>21.6</v>
          </cell>
          <cell r="K14">
            <v>0</v>
          </cell>
        </row>
        <row r="15">
          <cell r="B15">
            <v>25.454166666666666</v>
          </cell>
          <cell r="C15">
            <v>31.6</v>
          </cell>
          <cell r="D15">
            <v>21.5</v>
          </cell>
          <cell r="E15">
            <v>71.333333333333329</v>
          </cell>
          <cell r="F15">
            <v>88</v>
          </cell>
          <cell r="G15">
            <v>45</v>
          </cell>
          <cell r="H15">
            <v>16.920000000000002</v>
          </cell>
          <cell r="J15">
            <v>32.4</v>
          </cell>
          <cell r="K15">
            <v>4.2</v>
          </cell>
        </row>
        <row r="16">
          <cell r="B16">
            <v>24.287499999999998</v>
          </cell>
          <cell r="C16">
            <v>29.1</v>
          </cell>
          <cell r="D16">
            <v>20.7</v>
          </cell>
          <cell r="E16">
            <v>75.875</v>
          </cell>
          <cell r="F16">
            <v>93</v>
          </cell>
          <cell r="G16">
            <v>56</v>
          </cell>
          <cell r="H16">
            <v>18.720000000000002</v>
          </cell>
          <cell r="J16">
            <v>32.76</v>
          </cell>
          <cell r="K16">
            <v>5</v>
          </cell>
        </row>
        <row r="17">
          <cell r="B17">
            <v>21.979166666666668</v>
          </cell>
          <cell r="C17">
            <v>26.1</v>
          </cell>
          <cell r="D17">
            <v>19.2</v>
          </cell>
          <cell r="E17">
            <v>84.25</v>
          </cell>
          <cell r="F17">
            <v>93</v>
          </cell>
          <cell r="G17">
            <v>68</v>
          </cell>
          <cell r="H17">
            <v>14.76</v>
          </cell>
          <cell r="J17">
            <v>27.36</v>
          </cell>
          <cell r="K17">
            <v>4.4000000000000004</v>
          </cell>
        </row>
        <row r="18">
          <cell r="B18">
            <v>23.404166666666669</v>
          </cell>
          <cell r="C18">
            <v>28.9</v>
          </cell>
          <cell r="D18">
            <v>19.899999999999999</v>
          </cell>
          <cell r="E18">
            <v>80.166666666666671</v>
          </cell>
          <cell r="F18">
            <v>93</v>
          </cell>
          <cell r="G18">
            <v>58</v>
          </cell>
          <cell r="H18">
            <v>12.96</v>
          </cell>
          <cell r="J18">
            <v>23.400000000000002</v>
          </cell>
          <cell r="K18">
            <v>0.2</v>
          </cell>
        </row>
        <row r="19">
          <cell r="B19">
            <v>24.283333333333342</v>
          </cell>
          <cell r="C19">
            <v>30.1</v>
          </cell>
          <cell r="D19">
            <v>20.5</v>
          </cell>
          <cell r="E19">
            <v>78.625</v>
          </cell>
          <cell r="F19">
            <v>92</v>
          </cell>
          <cell r="G19">
            <v>56</v>
          </cell>
          <cell r="H19">
            <v>15.120000000000001</v>
          </cell>
          <cell r="J19">
            <v>31.319999999999997</v>
          </cell>
          <cell r="K19">
            <v>0.2</v>
          </cell>
        </row>
        <row r="20">
          <cell r="B20">
            <v>22.841666666666665</v>
          </cell>
          <cell r="C20">
            <v>27.4</v>
          </cell>
          <cell r="D20">
            <v>20.9</v>
          </cell>
          <cell r="E20">
            <v>85.458333333333329</v>
          </cell>
          <cell r="F20">
            <v>92</v>
          </cell>
          <cell r="G20">
            <v>67</v>
          </cell>
          <cell r="H20">
            <v>13.68</v>
          </cell>
          <cell r="J20">
            <v>31.319999999999997</v>
          </cell>
          <cell r="K20">
            <v>13.000000000000002</v>
          </cell>
        </row>
        <row r="21">
          <cell r="B21">
            <v>24.441666666666674</v>
          </cell>
          <cell r="C21">
            <v>29.9</v>
          </cell>
          <cell r="D21">
            <v>21.6</v>
          </cell>
          <cell r="E21">
            <v>79.5</v>
          </cell>
          <cell r="F21">
            <v>91</v>
          </cell>
          <cell r="G21">
            <v>55</v>
          </cell>
          <cell r="H21">
            <v>15.48</v>
          </cell>
          <cell r="J21">
            <v>31.680000000000003</v>
          </cell>
          <cell r="K21">
            <v>5.4</v>
          </cell>
        </row>
        <row r="22">
          <cell r="B22">
            <v>22.258333333333336</v>
          </cell>
          <cell r="C22">
            <v>25.5</v>
          </cell>
          <cell r="D22">
            <v>19.5</v>
          </cell>
          <cell r="E22">
            <v>88.666666666666671</v>
          </cell>
          <cell r="F22">
            <v>93</v>
          </cell>
          <cell r="G22">
            <v>78</v>
          </cell>
          <cell r="H22">
            <v>19.079999999999998</v>
          </cell>
          <cell r="J22">
            <v>41.4</v>
          </cell>
          <cell r="K22">
            <v>12</v>
          </cell>
        </row>
        <row r="23">
          <cell r="B23">
            <v>21.225000000000001</v>
          </cell>
          <cell r="C23">
            <v>22.6</v>
          </cell>
          <cell r="D23">
            <v>19.600000000000001</v>
          </cell>
          <cell r="E23">
            <v>88.166666666666671</v>
          </cell>
          <cell r="F23">
            <v>94</v>
          </cell>
          <cell r="G23">
            <v>78</v>
          </cell>
          <cell r="H23">
            <v>19.440000000000001</v>
          </cell>
          <cell r="J23">
            <v>42.84</v>
          </cell>
          <cell r="K23">
            <v>64.600000000000009</v>
          </cell>
        </row>
        <row r="24">
          <cell r="B24">
            <v>23.55</v>
          </cell>
          <cell r="C24">
            <v>27.9</v>
          </cell>
          <cell r="D24">
            <v>20.6</v>
          </cell>
          <cell r="E24">
            <v>83.708333333333329</v>
          </cell>
          <cell r="F24">
            <v>93</v>
          </cell>
          <cell r="G24">
            <v>66</v>
          </cell>
          <cell r="H24">
            <v>12.6</v>
          </cell>
          <cell r="J24">
            <v>25.2</v>
          </cell>
          <cell r="K24">
            <v>1.4</v>
          </cell>
        </row>
        <row r="25">
          <cell r="B25">
            <v>24.666666666666668</v>
          </cell>
          <cell r="C25">
            <v>29.4</v>
          </cell>
          <cell r="D25">
            <v>21.5</v>
          </cell>
          <cell r="E25">
            <v>79.5</v>
          </cell>
          <cell r="F25">
            <v>92</v>
          </cell>
          <cell r="G25">
            <v>57</v>
          </cell>
          <cell r="H25">
            <v>14.04</v>
          </cell>
          <cell r="J25">
            <v>23.759999999999998</v>
          </cell>
          <cell r="K25">
            <v>1.6</v>
          </cell>
        </row>
        <row r="26">
          <cell r="B26">
            <v>24.779166666666665</v>
          </cell>
          <cell r="C26">
            <v>29.5</v>
          </cell>
          <cell r="D26">
            <v>21.9</v>
          </cell>
          <cell r="E26">
            <v>70.666666666666671</v>
          </cell>
          <cell r="F26">
            <v>83</v>
          </cell>
          <cell r="G26">
            <v>52</v>
          </cell>
          <cell r="H26">
            <v>16.559999999999999</v>
          </cell>
          <cell r="J26">
            <v>29.16</v>
          </cell>
          <cell r="K26">
            <v>0.2</v>
          </cell>
        </row>
        <row r="27">
          <cell r="B27">
            <v>24.708333333333332</v>
          </cell>
          <cell r="C27">
            <v>28.2</v>
          </cell>
          <cell r="D27">
            <v>22.4</v>
          </cell>
          <cell r="E27">
            <v>67.583333333333329</v>
          </cell>
          <cell r="F27">
            <v>78</v>
          </cell>
          <cell r="G27">
            <v>52</v>
          </cell>
          <cell r="H27">
            <v>15.840000000000002</v>
          </cell>
          <cell r="J27">
            <v>30.6</v>
          </cell>
          <cell r="K27">
            <v>0</v>
          </cell>
        </row>
        <row r="28">
          <cell r="B28">
            <v>23.341666666666665</v>
          </cell>
          <cell r="C28">
            <v>26.7</v>
          </cell>
          <cell r="D28">
            <v>21.3</v>
          </cell>
          <cell r="E28">
            <v>80.625</v>
          </cell>
          <cell r="F28">
            <v>93</v>
          </cell>
          <cell r="G28">
            <v>68</v>
          </cell>
          <cell r="H28">
            <v>15.120000000000001</v>
          </cell>
          <cell r="J28">
            <v>32.76</v>
          </cell>
          <cell r="K28">
            <v>34</v>
          </cell>
        </row>
        <row r="29">
          <cell r="B29">
            <v>22.033333333333331</v>
          </cell>
          <cell r="C29">
            <v>26.7</v>
          </cell>
          <cell r="D29">
            <v>19.2</v>
          </cell>
          <cell r="E29">
            <v>88.375</v>
          </cell>
          <cell r="F29">
            <v>93</v>
          </cell>
          <cell r="G29">
            <v>73</v>
          </cell>
          <cell r="H29">
            <v>15.48</v>
          </cell>
          <cell r="J29">
            <v>34.92</v>
          </cell>
          <cell r="K29">
            <v>24.199999999999996</v>
          </cell>
        </row>
        <row r="30">
          <cell r="B30">
            <v>24.2</v>
          </cell>
          <cell r="C30">
            <v>29.3</v>
          </cell>
          <cell r="D30">
            <v>21.1</v>
          </cell>
          <cell r="E30">
            <v>83.083333333333329</v>
          </cell>
          <cell r="F30">
            <v>93</v>
          </cell>
          <cell r="G30">
            <v>62</v>
          </cell>
          <cell r="H30">
            <v>10.8</v>
          </cell>
          <cell r="J30">
            <v>25.56</v>
          </cell>
          <cell r="K30">
            <v>0.60000000000000009</v>
          </cell>
        </row>
        <row r="31">
          <cell r="B31">
            <v>23.558333333333337</v>
          </cell>
          <cell r="C31">
            <v>27.5</v>
          </cell>
          <cell r="D31">
            <v>20.6</v>
          </cell>
          <cell r="E31">
            <v>85.458333333333329</v>
          </cell>
          <cell r="F31">
            <v>93</v>
          </cell>
          <cell r="G31">
            <v>67</v>
          </cell>
          <cell r="H31">
            <v>11.520000000000001</v>
          </cell>
          <cell r="J31">
            <v>27.36</v>
          </cell>
          <cell r="K31">
            <v>8.1999999999999993</v>
          </cell>
        </row>
        <row r="32">
          <cell r="B32">
            <v>22.029166666666665</v>
          </cell>
          <cell r="C32">
            <v>25</v>
          </cell>
          <cell r="D32">
            <v>19.7</v>
          </cell>
          <cell r="E32">
            <v>86.208333333333329</v>
          </cell>
          <cell r="F32">
            <v>93</v>
          </cell>
          <cell r="G32">
            <v>69</v>
          </cell>
          <cell r="H32">
            <v>14.04</v>
          </cell>
          <cell r="J32">
            <v>25.2</v>
          </cell>
          <cell r="K32">
            <v>7.6000000000000005</v>
          </cell>
        </row>
        <row r="33">
          <cell r="B33">
            <v>20.037500000000005</v>
          </cell>
          <cell r="C33">
            <v>26.2</v>
          </cell>
          <cell r="D33">
            <v>14.6</v>
          </cell>
          <cell r="E33">
            <v>70.791666666666671</v>
          </cell>
          <cell r="F33">
            <v>90</v>
          </cell>
          <cell r="G33">
            <v>41</v>
          </cell>
          <cell r="H33">
            <v>15.840000000000002</v>
          </cell>
          <cell r="J33">
            <v>28.8</v>
          </cell>
          <cell r="K33">
            <v>0</v>
          </cell>
        </row>
        <row r="34">
          <cell r="B34">
            <v>19.833333333333332</v>
          </cell>
          <cell r="C34">
            <v>27.9</v>
          </cell>
          <cell r="D34">
            <v>13.8</v>
          </cell>
          <cell r="E34">
            <v>58.708333333333336</v>
          </cell>
          <cell r="F34">
            <v>80</v>
          </cell>
          <cell r="G34">
            <v>25</v>
          </cell>
          <cell r="H34">
            <v>13.32</v>
          </cell>
          <cell r="J34">
            <v>21.240000000000002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26.562499999999996</v>
          </cell>
          <cell r="C5">
            <v>33.5</v>
          </cell>
          <cell r="D5">
            <v>22.3</v>
          </cell>
          <cell r="E5">
            <v>64</v>
          </cell>
          <cell r="F5">
            <v>100</v>
          </cell>
          <cell r="G5">
            <v>42</v>
          </cell>
          <cell r="H5">
            <v>11.879999999999999</v>
          </cell>
          <cell r="J5">
            <v>25.56</v>
          </cell>
          <cell r="K5">
            <v>0</v>
          </cell>
        </row>
        <row r="6">
          <cell r="B6">
            <v>27.183333333333337</v>
          </cell>
          <cell r="C6">
            <v>34</v>
          </cell>
          <cell r="D6">
            <v>21.4</v>
          </cell>
          <cell r="E6">
            <v>63.882352941176471</v>
          </cell>
          <cell r="F6">
            <v>100</v>
          </cell>
          <cell r="G6">
            <v>39</v>
          </cell>
          <cell r="H6">
            <v>7.5600000000000005</v>
          </cell>
          <cell r="J6">
            <v>20.16</v>
          </cell>
          <cell r="K6">
            <v>0</v>
          </cell>
        </row>
        <row r="7">
          <cell r="B7">
            <v>26.32083333333334</v>
          </cell>
          <cell r="C7">
            <v>33.9</v>
          </cell>
          <cell r="D7">
            <v>22.5</v>
          </cell>
          <cell r="E7">
            <v>72.5</v>
          </cell>
          <cell r="F7">
            <v>100</v>
          </cell>
          <cell r="G7">
            <v>46</v>
          </cell>
          <cell r="H7">
            <v>15.840000000000002</v>
          </cell>
          <cell r="J7">
            <v>44.64</v>
          </cell>
          <cell r="K7">
            <v>0</v>
          </cell>
        </row>
        <row r="8">
          <cell r="B8">
            <v>25.954166666666669</v>
          </cell>
          <cell r="C8">
            <v>32.6</v>
          </cell>
          <cell r="D8">
            <v>22.2</v>
          </cell>
          <cell r="E8">
            <v>73</v>
          </cell>
          <cell r="F8">
            <v>100</v>
          </cell>
          <cell r="G8">
            <v>49</v>
          </cell>
          <cell r="H8">
            <v>9.3600000000000012</v>
          </cell>
          <cell r="J8">
            <v>24.48</v>
          </cell>
          <cell r="K8">
            <v>0.4</v>
          </cell>
        </row>
        <row r="9">
          <cell r="C9">
            <v>31.1</v>
          </cell>
          <cell r="D9">
            <v>22</v>
          </cell>
          <cell r="E9">
            <v>75</v>
          </cell>
          <cell r="F9">
            <v>100</v>
          </cell>
          <cell r="G9">
            <v>52</v>
          </cell>
          <cell r="H9">
            <v>16.559999999999999</v>
          </cell>
          <cell r="J9">
            <v>32.4</v>
          </cell>
          <cell r="K9">
            <v>0</v>
          </cell>
        </row>
        <row r="10">
          <cell r="B10">
            <v>23.770833333333332</v>
          </cell>
          <cell r="C10">
            <v>27.4</v>
          </cell>
          <cell r="D10">
            <v>19.7</v>
          </cell>
          <cell r="E10">
            <v>70.083333333333329</v>
          </cell>
          <cell r="F10">
            <v>81</v>
          </cell>
          <cell r="G10">
            <v>59</v>
          </cell>
          <cell r="H10">
            <v>19.079999999999998</v>
          </cell>
          <cell r="J10">
            <v>35.28</v>
          </cell>
          <cell r="K10">
            <v>0</v>
          </cell>
        </row>
        <row r="11">
          <cell r="B11">
            <v>25.529166666666672</v>
          </cell>
          <cell r="C11">
            <v>32.4</v>
          </cell>
          <cell r="D11">
            <v>20.2</v>
          </cell>
          <cell r="E11">
            <v>70.25</v>
          </cell>
          <cell r="F11">
            <v>95</v>
          </cell>
          <cell r="G11">
            <v>41</v>
          </cell>
          <cell r="H11">
            <v>14.4</v>
          </cell>
          <cell r="J11">
            <v>27</v>
          </cell>
          <cell r="K11">
            <v>0</v>
          </cell>
        </row>
        <row r="12">
          <cell r="B12">
            <v>25.891666666666666</v>
          </cell>
          <cell r="C12">
            <v>31.6</v>
          </cell>
          <cell r="D12">
            <v>22</v>
          </cell>
          <cell r="E12">
            <v>68</v>
          </cell>
          <cell r="F12">
            <v>100</v>
          </cell>
          <cell r="G12">
            <v>45</v>
          </cell>
          <cell r="H12">
            <v>11.879999999999999</v>
          </cell>
          <cell r="J12">
            <v>21.96</v>
          </cell>
          <cell r="K12">
            <v>0</v>
          </cell>
        </row>
        <row r="13">
          <cell r="B13">
            <v>24.787499999999998</v>
          </cell>
          <cell r="C13">
            <v>31.7</v>
          </cell>
          <cell r="D13">
            <v>21.9</v>
          </cell>
          <cell r="E13">
            <v>78.941176470588232</v>
          </cell>
          <cell r="F13">
            <v>100</v>
          </cell>
          <cell r="G13">
            <v>50</v>
          </cell>
          <cell r="H13">
            <v>12.24</v>
          </cell>
          <cell r="J13">
            <v>37.440000000000005</v>
          </cell>
          <cell r="K13">
            <v>1.2</v>
          </cell>
        </row>
        <row r="14">
          <cell r="B14">
            <v>24.041666666666671</v>
          </cell>
          <cell r="C14">
            <v>30.5</v>
          </cell>
          <cell r="D14">
            <v>19.2</v>
          </cell>
          <cell r="E14">
            <v>66.272727272727266</v>
          </cell>
          <cell r="F14">
            <v>100</v>
          </cell>
          <cell r="G14">
            <v>52</v>
          </cell>
          <cell r="H14">
            <v>7.5600000000000005</v>
          </cell>
          <cell r="J14">
            <v>23.400000000000002</v>
          </cell>
          <cell r="K14">
            <v>2.2000000000000002</v>
          </cell>
        </row>
        <row r="15">
          <cell r="B15">
            <v>25.895833333333339</v>
          </cell>
          <cell r="C15">
            <v>33.200000000000003</v>
          </cell>
          <cell r="D15">
            <v>20.2</v>
          </cell>
          <cell r="E15">
            <v>66.882352941176464</v>
          </cell>
          <cell r="F15">
            <v>100</v>
          </cell>
          <cell r="G15">
            <v>37</v>
          </cell>
          <cell r="H15">
            <v>8.64</v>
          </cell>
          <cell r="J15">
            <v>20.16</v>
          </cell>
          <cell r="K15">
            <v>0</v>
          </cell>
        </row>
        <row r="16">
          <cell r="B16">
            <v>26.183333333333334</v>
          </cell>
          <cell r="C16">
            <v>33.200000000000003</v>
          </cell>
          <cell r="D16">
            <v>19.899999999999999</v>
          </cell>
          <cell r="E16">
            <v>66.15789473684211</v>
          </cell>
          <cell r="F16">
            <v>100</v>
          </cell>
          <cell r="G16">
            <v>40</v>
          </cell>
          <cell r="H16">
            <v>11.520000000000001</v>
          </cell>
          <cell r="J16">
            <v>27</v>
          </cell>
          <cell r="K16">
            <v>0</v>
          </cell>
        </row>
        <row r="17">
          <cell r="B17">
            <v>23.916666666666668</v>
          </cell>
          <cell r="C17">
            <v>29.7</v>
          </cell>
          <cell r="D17">
            <v>19.8</v>
          </cell>
          <cell r="E17">
            <v>74.285714285714292</v>
          </cell>
          <cell r="F17">
            <v>100</v>
          </cell>
          <cell r="G17">
            <v>52</v>
          </cell>
          <cell r="H17">
            <v>21.6</v>
          </cell>
          <cell r="J17">
            <v>42.12</v>
          </cell>
          <cell r="K17">
            <v>33.400000000000006</v>
          </cell>
        </row>
        <row r="18">
          <cell r="B18">
            <v>25.316666666666666</v>
          </cell>
          <cell r="C18">
            <v>31.1</v>
          </cell>
          <cell r="D18">
            <v>21</v>
          </cell>
          <cell r="E18">
            <v>64.75</v>
          </cell>
          <cell r="F18">
            <v>100</v>
          </cell>
          <cell r="G18">
            <v>52</v>
          </cell>
          <cell r="H18">
            <v>13.32</v>
          </cell>
          <cell r="J18">
            <v>26.28</v>
          </cell>
          <cell r="K18">
            <v>0</v>
          </cell>
        </row>
        <row r="19">
          <cell r="B19">
            <v>24.016666666666666</v>
          </cell>
          <cell r="C19">
            <v>27.9</v>
          </cell>
          <cell r="D19">
            <v>20.9</v>
          </cell>
          <cell r="E19">
            <v>82.25</v>
          </cell>
          <cell r="F19">
            <v>100</v>
          </cell>
          <cell r="G19">
            <v>68</v>
          </cell>
          <cell r="H19">
            <v>10.8</v>
          </cell>
          <cell r="J19">
            <v>30.96</v>
          </cell>
          <cell r="K19">
            <v>11.8</v>
          </cell>
        </row>
        <row r="20">
          <cell r="B20">
            <v>23.387499999999999</v>
          </cell>
          <cell r="C20">
            <v>28.8</v>
          </cell>
          <cell r="D20">
            <v>20.2</v>
          </cell>
          <cell r="E20">
            <v>75.666666666666671</v>
          </cell>
          <cell r="F20">
            <v>100</v>
          </cell>
          <cell r="G20">
            <v>62</v>
          </cell>
          <cell r="H20">
            <v>8.2799999999999994</v>
          </cell>
          <cell r="J20">
            <v>22.32</v>
          </cell>
          <cell r="K20">
            <v>103.00000000000001</v>
          </cell>
        </row>
        <row r="21">
          <cell r="B21">
            <v>24.545833333333334</v>
          </cell>
          <cell r="C21">
            <v>31.4</v>
          </cell>
          <cell r="D21">
            <v>22</v>
          </cell>
          <cell r="E21">
            <v>66.571428571428569</v>
          </cell>
          <cell r="F21">
            <v>100</v>
          </cell>
          <cell r="G21">
            <v>52</v>
          </cell>
          <cell r="H21">
            <v>7.5600000000000005</v>
          </cell>
          <cell r="J21">
            <v>26.64</v>
          </cell>
          <cell r="K21">
            <v>27.2</v>
          </cell>
        </row>
        <row r="22">
          <cell r="B22">
            <v>23.2</v>
          </cell>
          <cell r="C22">
            <v>30.6</v>
          </cell>
          <cell r="D22">
            <v>19.8</v>
          </cell>
          <cell r="E22">
            <v>72.5</v>
          </cell>
          <cell r="F22">
            <v>90</v>
          </cell>
          <cell r="G22">
            <v>56</v>
          </cell>
          <cell r="H22">
            <v>17.28</v>
          </cell>
          <cell r="J22">
            <v>34.56</v>
          </cell>
          <cell r="K22">
            <v>10.6</v>
          </cell>
        </row>
        <row r="23">
          <cell r="B23">
            <v>20.974999999999998</v>
          </cell>
          <cell r="C23">
            <v>24</v>
          </cell>
          <cell r="D23">
            <v>19.5</v>
          </cell>
          <cell r="E23">
            <v>91</v>
          </cell>
          <cell r="F23">
            <v>100</v>
          </cell>
          <cell r="G23">
            <v>90</v>
          </cell>
          <cell r="H23">
            <v>15.48</v>
          </cell>
          <cell r="J23">
            <v>52.2</v>
          </cell>
          <cell r="K23">
            <v>3.0000000000000004</v>
          </cell>
        </row>
        <row r="24">
          <cell r="B24">
            <v>23.033333333333331</v>
          </cell>
          <cell r="C24">
            <v>29</v>
          </cell>
          <cell r="D24">
            <v>19.3</v>
          </cell>
          <cell r="E24">
            <v>71.222222222222229</v>
          </cell>
          <cell r="F24">
            <v>100</v>
          </cell>
          <cell r="G24">
            <v>59</v>
          </cell>
          <cell r="H24">
            <v>8.2799999999999994</v>
          </cell>
          <cell r="J24">
            <v>19.079999999999998</v>
          </cell>
          <cell r="K24">
            <v>0</v>
          </cell>
        </row>
        <row r="25">
          <cell r="B25">
            <v>24.154166666666665</v>
          </cell>
          <cell r="C25">
            <v>29.7</v>
          </cell>
          <cell r="D25">
            <v>21.4</v>
          </cell>
          <cell r="E25">
            <v>74.727272727272734</v>
          </cell>
          <cell r="F25">
            <v>100</v>
          </cell>
          <cell r="G25">
            <v>58</v>
          </cell>
          <cell r="H25">
            <v>9.7200000000000006</v>
          </cell>
          <cell r="J25">
            <v>28.08</v>
          </cell>
          <cell r="K25">
            <v>2.2000000000000002</v>
          </cell>
        </row>
        <row r="26">
          <cell r="B26">
            <v>24.237500000000001</v>
          </cell>
          <cell r="C26">
            <v>30.5</v>
          </cell>
          <cell r="D26">
            <v>18.899999999999999</v>
          </cell>
          <cell r="E26">
            <v>60.5</v>
          </cell>
          <cell r="F26">
            <v>79</v>
          </cell>
          <cell r="G26">
            <v>49</v>
          </cell>
          <cell r="H26">
            <v>12.24</v>
          </cell>
          <cell r="J26">
            <v>23.759999999999998</v>
          </cell>
          <cell r="K26">
            <v>0</v>
          </cell>
        </row>
        <row r="27">
          <cell r="B27">
            <v>24.487500000000008</v>
          </cell>
          <cell r="C27">
            <v>30.7</v>
          </cell>
          <cell r="D27">
            <v>20.7</v>
          </cell>
          <cell r="E27">
            <v>69.82352941176471</v>
          </cell>
          <cell r="F27">
            <v>100</v>
          </cell>
          <cell r="G27">
            <v>51</v>
          </cell>
          <cell r="H27">
            <v>11.16</v>
          </cell>
          <cell r="J27">
            <v>33.480000000000004</v>
          </cell>
          <cell r="K27">
            <v>4.5999999999999996</v>
          </cell>
        </row>
        <row r="28">
          <cell r="B28">
            <v>23.454166666666666</v>
          </cell>
          <cell r="D28">
            <v>21.1</v>
          </cell>
          <cell r="E28">
            <v>79.333333333333329</v>
          </cell>
          <cell r="F28">
            <v>100</v>
          </cell>
          <cell r="G28">
            <v>64</v>
          </cell>
          <cell r="H28">
            <v>15.840000000000002</v>
          </cell>
          <cell r="J28">
            <v>39.96</v>
          </cell>
          <cell r="K28">
            <v>5.1999999999999993</v>
          </cell>
        </row>
        <row r="29">
          <cell r="B29">
            <v>24.2</v>
          </cell>
          <cell r="C29">
            <v>30.5</v>
          </cell>
          <cell r="D29">
            <v>20.8</v>
          </cell>
          <cell r="E29">
            <v>66.272727272727266</v>
          </cell>
          <cell r="F29">
            <v>91</v>
          </cell>
          <cell r="G29">
            <v>45</v>
          </cell>
          <cell r="H29">
            <v>12.96</v>
          </cell>
          <cell r="J29">
            <v>34.92</v>
          </cell>
          <cell r="K29">
            <v>0.2</v>
          </cell>
        </row>
        <row r="30">
          <cell r="B30">
            <v>24.920833333333334</v>
          </cell>
          <cell r="C30">
            <v>32.1</v>
          </cell>
          <cell r="D30">
            <v>20.6</v>
          </cell>
          <cell r="E30">
            <v>70.727272727272734</v>
          </cell>
          <cell r="F30">
            <v>97</v>
          </cell>
          <cell r="G30">
            <v>46</v>
          </cell>
          <cell r="H30">
            <v>12.24</v>
          </cell>
          <cell r="J30">
            <v>29.880000000000003</v>
          </cell>
          <cell r="K30">
            <v>5.6</v>
          </cell>
        </row>
        <row r="31">
          <cell r="B31">
            <v>23.67916666666666</v>
          </cell>
          <cell r="C31">
            <v>31.1</v>
          </cell>
          <cell r="D31">
            <v>20</v>
          </cell>
          <cell r="E31">
            <v>63.222222222222221</v>
          </cell>
          <cell r="F31">
            <v>100</v>
          </cell>
          <cell r="G31">
            <v>53</v>
          </cell>
          <cell r="H31">
            <v>16.2</v>
          </cell>
          <cell r="J31">
            <v>45.36</v>
          </cell>
          <cell r="K31">
            <v>78.8</v>
          </cell>
        </row>
        <row r="32">
          <cell r="B32">
            <v>23.404166666666665</v>
          </cell>
          <cell r="C32">
            <v>28.1</v>
          </cell>
          <cell r="D32">
            <v>20.6</v>
          </cell>
          <cell r="E32">
            <v>77.454545454545453</v>
          </cell>
          <cell r="F32">
            <v>100</v>
          </cell>
          <cell r="G32">
            <v>66</v>
          </cell>
          <cell r="H32">
            <v>15.840000000000002</v>
          </cell>
          <cell r="J32">
            <v>29.880000000000003</v>
          </cell>
          <cell r="K32">
            <v>4.2</v>
          </cell>
        </row>
        <row r="33">
          <cell r="B33">
            <v>23.354166666666671</v>
          </cell>
          <cell r="C33">
            <v>27.1</v>
          </cell>
          <cell r="D33">
            <v>20.7</v>
          </cell>
          <cell r="E33">
            <v>73.5</v>
          </cell>
          <cell r="F33">
            <v>100</v>
          </cell>
          <cell r="G33">
            <v>62</v>
          </cell>
          <cell r="H33">
            <v>9.3600000000000012</v>
          </cell>
          <cell r="J33">
            <v>21.6</v>
          </cell>
          <cell r="K33">
            <v>0</v>
          </cell>
        </row>
        <row r="34">
          <cell r="B34">
            <v>21</v>
          </cell>
          <cell r="C34">
            <v>28.1</v>
          </cell>
          <cell r="D34">
            <v>15.4</v>
          </cell>
          <cell r="E34">
            <v>60.636363636363633</v>
          </cell>
          <cell r="F34">
            <v>100</v>
          </cell>
          <cell r="G34">
            <v>38</v>
          </cell>
          <cell r="H34">
            <v>7.5600000000000005</v>
          </cell>
          <cell r="J34">
            <v>15.48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20.841666666666665</v>
          </cell>
          <cell r="C5">
            <v>27.5</v>
          </cell>
          <cell r="D5">
            <v>17.100000000000001</v>
          </cell>
          <cell r="E5">
            <v>84.875</v>
          </cell>
          <cell r="F5">
            <v>89</v>
          </cell>
          <cell r="G5">
            <v>76</v>
          </cell>
          <cell r="H5">
            <v>0</v>
          </cell>
          <cell r="J5">
            <v>10.8</v>
          </cell>
          <cell r="K5">
            <v>17</v>
          </cell>
        </row>
        <row r="6">
          <cell r="B6">
            <v>20.074999999999999</v>
          </cell>
          <cell r="C6">
            <v>26.2</v>
          </cell>
          <cell r="D6">
            <v>16.399999999999999</v>
          </cell>
          <cell r="E6">
            <v>80.416666666666671</v>
          </cell>
          <cell r="F6">
            <v>91</v>
          </cell>
          <cell r="G6">
            <v>66</v>
          </cell>
          <cell r="H6">
            <v>0</v>
          </cell>
          <cell r="J6">
            <v>12.24</v>
          </cell>
          <cell r="K6">
            <v>0</v>
          </cell>
        </row>
        <row r="7">
          <cell r="B7">
            <v>25.720833333333331</v>
          </cell>
          <cell r="C7">
            <v>32.4</v>
          </cell>
          <cell r="D7">
            <v>20.8</v>
          </cell>
          <cell r="E7">
            <v>74.583333333333329</v>
          </cell>
          <cell r="F7">
            <v>91</v>
          </cell>
          <cell r="G7">
            <v>45</v>
          </cell>
          <cell r="H7">
            <v>0</v>
          </cell>
          <cell r="J7">
            <v>12.96</v>
          </cell>
          <cell r="K7">
            <v>0</v>
          </cell>
        </row>
        <row r="8">
          <cell r="B8">
            <v>25.270833333333332</v>
          </cell>
          <cell r="C8">
            <v>29.2</v>
          </cell>
          <cell r="D8">
            <v>22.8</v>
          </cell>
          <cell r="E8">
            <v>78.875</v>
          </cell>
          <cell r="F8">
            <v>88</v>
          </cell>
          <cell r="G8">
            <v>59</v>
          </cell>
          <cell r="H8">
            <v>0.36000000000000004</v>
          </cell>
          <cell r="J8">
            <v>16.2</v>
          </cell>
          <cell r="K8">
            <v>0</v>
          </cell>
        </row>
        <row r="9">
          <cell r="B9">
            <v>19.879166666666666</v>
          </cell>
          <cell r="C9">
            <v>23.5</v>
          </cell>
          <cell r="D9">
            <v>17.3</v>
          </cell>
          <cell r="E9">
            <v>75.25</v>
          </cell>
          <cell r="F9">
            <v>85</v>
          </cell>
          <cell r="G9">
            <v>64</v>
          </cell>
          <cell r="H9">
            <v>0.36000000000000004</v>
          </cell>
          <cell r="J9">
            <v>11.520000000000001</v>
          </cell>
          <cell r="K9">
            <v>0</v>
          </cell>
        </row>
        <row r="10">
          <cell r="B10">
            <v>23.349999999999998</v>
          </cell>
          <cell r="C10">
            <v>29.6</v>
          </cell>
          <cell r="D10">
            <v>18.7</v>
          </cell>
          <cell r="E10">
            <v>65.625</v>
          </cell>
          <cell r="F10">
            <v>76</v>
          </cell>
          <cell r="G10">
            <v>53</v>
          </cell>
          <cell r="H10">
            <v>0</v>
          </cell>
          <cell r="J10">
            <v>11.879999999999999</v>
          </cell>
          <cell r="K10">
            <v>0</v>
          </cell>
        </row>
        <row r="11">
          <cell r="B11">
            <v>25.837499999999995</v>
          </cell>
          <cell r="C11">
            <v>30.9</v>
          </cell>
          <cell r="D11">
            <v>22.1</v>
          </cell>
          <cell r="E11">
            <v>76.916666666666671</v>
          </cell>
          <cell r="F11">
            <v>90</v>
          </cell>
          <cell r="G11">
            <v>56</v>
          </cell>
          <cell r="H11">
            <v>0</v>
          </cell>
          <cell r="J11">
            <v>1.4400000000000002</v>
          </cell>
          <cell r="K11">
            <v>0.4</v>
          </cell>
        </row>
        <row r="12">
          <cell r="B12">
            <v>24.454166666666666</v>
          </cell>
          <cell r="C12">
            <v>27.8</v>
          </cell>
          <cell r="D12">
            <v>21.4</v>
          </cell>
          <cell r="E12">
            <v>76.208333333333329</v>
          </cell>
          <cell r="F12">
            <v>88</v>
          </cell>
          <cell r="G12">
            <v>59</v>
          </cell>
          <cell r="H12">
            <v>0.36000000000000004</v>
          </cell>
          <cell r="J12">
            <v>8.2799999999999994</v>
          </cell>
          <cell r="K12">
            <v>0</v>
          </cell>
        </row>
        <row r="13">
          <cell r="B13">
            <v>24.391666666666666</v>
          </cell>
          <cell r="C13">
            <v>28.8</v>
          </cell>
          <cell r="D13">
            <v>21.2</v>
          </cell>
          <cell r="E13">
            <v>72.333333333333329</v>
          </cell>
          <cell r="F13">
            <v>85</v>
          </cell>
          <cell r="G13">
            <v>58</v>
          </cell>
          <cell r="H13">
            <v>0</v>
          </cell>
          <cell r="J13">
            <v>4.32</v>
          </cell>
          <cell r="K13">
            <v>0</v>
          </cell>
        </row>
        <row r="14">
          <cell r="B14">
            <v>25.983333333333334</v>
          </cell>
          <cell r="C14">
            <v>32.6</v>
          </cell>
          <cell r="D14">
            <v>20.8</v>
          </cell>
          <cell r="E14">
            <v>72.083333333333329</v>
          </cell>
          <cell r="F14">
            <v>90</v>
          </cell>
          <cell r="G14">
            <v>44</v>
          </cell>
          <cell r="H14">
            <v>0</v>
          </cell>
          <cell r="J14">
            <v>1.4400000000000002</v>
          </cell>
          <cell r="K14">
            <v>0</v>
          </cell>
        </row>
        <row r="15">
          <cell r="B15">
            <v>27.195833333333329</v>
          </cell>
          <cell r="C15">
            <v>34.5</v>
          </cell>
          <cell r="D15">
            <v>22.9</v>
          </cell>
          <cell r="E15">
            <v>74.583333333333329</v>
          </cell>
          <cell r="F15">
            <v>91</v>
          </cell>
          <cell r="G15">
            <v>46</v>
          </cell>
          <cell r="H15">
            <v>0</v>
          </cell>
          <cell r="J15">
            <v>1.08</v>
          </cell>
          <cell r="K15">
            <v>4.8</v>
          </cell>
        </row>
        <row r="16">
          <cell r="B16">
            <v>26.941666666666677</v>
          </cell>
          <cell r="C16">
            <v>29.7</v>
          </cell>
          <cell r="D16">
            <v>22.9</v>
          </cell>
          <cell r="E16">
            <v>77.541666666666671</v>
          </cell>
          <cell r="F16">
            <v>91</v>
          </cell>
          <cell r="G16">
            <v>64</v>
          </cell>
          <cell r="H16">
            <v>0</v>
          </cell>
          <cell r="J16">
            <v>2.52</v>
          </cell>
          <cell r="K16">
            <v>62.2</v>
          </cell>
        </row>
        <row r="17">
          <cell r="B17">
            <v>24.320833333333336</v>
          </cell>
          <cell r="C17">
            <v>28.2</v>
          </cell>
          <cell r="D17">
            <v>22.8</v>
          </cell>
          <cell r="E17">
            <v>84.958333333333329</v>
          </cell>
          <cell r="F17">
            <v>91</v>
          </cell>
          <cell r="G17">
            <v>69</v>
          </cell>
          <cell r="H17">
            <v>0</v>
          </cell>
          <cell r="J17">
            <v>5.7600000000000007</v>
          </cell>
          <cell r="K17">
            <v>9.6000000000000014</v>
          </cell>
        </row>
        <row r="18">
          <cell r="B18">
            <v>25.608333333333338</v>
          </cell>
          <cell r="C18">
            <v>30.5</v>
          </cell>
          <cell r="D18">
            <v>22.4</v>
          </cell>
          <cell r="E18">
            <v>70.666666666666671</v>
          </cell>
          <cell r="F18">
            <v>82</v>
          </cell>
          <cell r="G18">
            <v>51</v>
          </cell>
          <cell r="H18">
            <v>0</v>
          </cell>
          <cell r="J18">
            <v>1.8</v>
          </cell>
          <cell r="K18">
            <v>0</v>
          </cell>
        </row>
        <row r="19">
          <cell r="B19">
            <v>27.099999999999998</v>
          </cell>
          <cell r="C19">
            <v>33.1</v>
          </cell>
          <cell r="D19">
            <v>23.5</v>
          </cell>
          <cell r="E19">
            <v>74.291666666666671</v>
          </cell>
          <cell r="F19">
            <v>90</v>
          </cell>
          <cell r="G19">
            <v>46</v>
          </cell>
          <cell r="H19">
            <v>0</v>
          </cell>
          <cell r="J19">
            <v>3.24</v>
          </cell>
          <cell r="K19">
            <v>0.6</v>
          </cell>
        </row>
        <row r="20">
          <cell r="B20">
            <v>26.345833333333335</v>
          </cell>
          <cell r="C20">
            <v>32</v>
          </cell>
          <cell r="D20">
            <v>23.7</v>
          </cell>
          <cell r="E20">
            <v>80.25</v>
          </cell>
          <cell r="F20">
            <v>90</v>
          </cell>
          <cell r="G20">
            <v>55</v>
          </cell>
          <cell r="H20">
            <v>0</v>
          </cell>
          <cell r="J20">
            <v>3.24</v>
          </cell>
          <cell r="K20">
            <v>32</v>
          </cell>
        </row>
        <row r="21">
          <cell r="B21">
            <v>26.829166666666666</v>
          </cell>
          <cell r="C21">
            <v>32.1</v>
          </cell>
          <cell r="D21">
            <v>23.9</v>
          </cell>
          <cell r="E21">
            <v>79.291666666666671</v>
          </cell>
          <cell r="F21">
            <v>91</v>
          </cell>
          <cell r="G21">
            <v>56</v>
          </cell>
          <cell r="H21">
            <v>0</v>
          </cell>
          <cell r="J21">
            <v>13.32</v>
          </cell>
          <cell r="K21">
            <v>0.2</v>
          </cell>
        </row>
        <row r="22">
          <cell r="B22">
            <v>28.220833333333328</v>
          </cell>
          <cell r="C22">
            <v>34.700000000000003</v>
          </cell>
          <cell r="D22">
            <v>24.4</v>
          </cell>
          <cell r="E22">
            <v>73.375</v>
          </cell>
          <cell r="F22">
            <v>86</v>
          </cell>
          <cell r="G22">
            <v>48</v>
          </cell>
          <cell r="H22">
            <v>0</v>
          </cell>
          <cell r="J22">
            <v>5.4</v>
          </cell>
          <cell r="K22">
            <v>1.6</v>
          </cell>
        </row>
        <row r="23">
          <cell r="B23">
            <v>26.958333333333339</v>
          </cell>
          <cell r="C23">
            <v>31.3</v>
          </cell>
          <cell r="D23">
            <v>24.5</v>
          </cell>
          <cell r="E23">
            <v>79.083333333333329</v>
          </cell>
          <cell r="F23">
            <v>89</v>
          </cell>
          <cell r="G23">
            <v>59</v>
          </cell>
          <cell r="H23">
            <v>0</v>
          </cell>
          <cell r="J23">
            <v>3.9600000000000004</v>
          </cell>
          <cell r="K23">
            <v>9.3999999999999986</v>
          </cell>
        </row>
        <row r="24">
          <cell r="B24">
            <v>26.316666666666666</v>
          </cell>
          <cell r="C24">
            <v>31.1</v>
          </cell>
          <cell r="D24">
            <v>23.7</v>
          </cell>
          <cell r="E24">
            <v>77.5</v>
          </cell>
          <cell r="F24">
            <v>89</v>
          </cell>
          <cell r="G24">
            <v>56</v>
          </cell>
          <cell r="H24">
            <v>0</v>
          </cell>
          <cell r="J24">
            <v>8.2799999999999994</v>
          </cell>
          <cell r="K24">
            <v>0.4</v>
          </cell>
        </row>
        <row r="25">
          <cell r="B25">
            <v>27.849999999999994</v>
          </cell>
          <cell r="C25">
            <v>33.299999999999997</v>
          </cell>
          <cell r="D25">
            <v>24.2</v>
          </cell>
          <cell r="E25">
            <v>70.25</v>
          </cell>
          <cell r="F25">
            <v>89</v>
          </cell>
          <cell r="G25">
            <v>43</v>
          </cell>
          <cell r="H25">
            <v>0</v>
          </cell>
          <cell r="J25">
            <v>0.72000000000000008</v>
          </cell>
          <cell r="K25">
            <v>0</v>
          </cell>
        </row>
        <row r="26">
          <cell r="B26">
            <v>27.38333333333334</v>
          </cell>
          <cell r="C26">
            <v>32.1</v>
          </cell>
          <cell r="D26">
            <v>23.7</v>
          </cell>
          <cell r="E26">
            <v>76.125</v>
          </cell>
          <cell r="F26">
            <v>90</v>
          </cell>
          <cell r="G26">
            <v>52</v>
          </cell>
          <cell r="H26">
            <v>0</v>
          </cell>
          <cell r="J26">
            <v>0.36000000000000004</v>
          </cell>
          <cell r="K26">
            <v>0.2</v>
          </cell>
        </row>
        <row r="27">
          <cell r="B27">
            <v>27.079166666666669</v>
          </cell>
          <cell r="C27">
            <v>32.4</v>
          </cell>
          <cell r="D27">
            <v>24.3</v>
          </cell>
          <cell r="E27">
            <v>74.75</v>
          </cell>
          <cell r="F27">
            <v>87</v>
          </cell>
          <cell r="G27">
            <v>52</v>
          </cell>
          <cell r="H27">
            <v>0</v>
          </cell>
          <cell r="J27">
            <v>0.36000000000000004</v>
          </cell>
          <cell r="K27">
            <v>0</v>
          </cell>
        </row>
        <row r="28">
          <cell r="B28">
            <v>27.920833333333331</v>
          </cell>
          <cell r="C28">
            <v>32.799999999999997</v>
          </cell>
          <cell r="D28">
            <v>24.3</v>
          </cell>
          <cell r="E28">
            <v>72.958333333333329</v>
          </cell>
          <cell r="F28">
            <v>89</v>
          </cell>
          <cell r="G28">
            <v>53</v>
          </cell>
          <cell r="H28">
            <v>0</v>
          </cell>
          <cell r="J28">
            <v>3.9600000000000004</v>
          </cell>
          <cell r="K28">
            <v>1.5999999999999999</v>
          </cell>
        </row>
        <row r="29">
          <cell r="B29">
            <v>25.783333333333331</v>
          </cell>
          <cell r="C29">
            <v>31.8</v>
          </cell>
          <cell r="D29">
            <v>23</v>
          </cell>
          <cell r="E29">
            <v>82.291666666666671</v>
          </cell>
          <cell r="F29">
            <v>91</v>
          </cell>
          <cell r="G29">
            <v>59</v>
          </cell>
          <cell r="H29">
            <v>0</v>
          </cell>
          <cell r="J29">
            <v>6.48</v>
          </cell>
          <cell r="K29">
            <v>27.199999999999996</v>
          </cell>
        </row>
        <row r="30">
          <cell r="B30">
            <v>27.95</v>
          </cell>
          <cell r="C30">
            <v>33.1</v>
          </cell>
          <cell r="D30">
            <v>25</v>
          </cell>
          <cell r="E30">
            <v>76.333333333333329</v>
          </cell>
          <cell r="F30">
            <v>89</v>
          </cell>
          <cell r="G30">
            <v>56</v>
          </cell>
          <cell r="H30">
            <v>0</v>
          </cell>
          <cell r="J30">
            <v>2.16</v>
          </cell>
          <cell r="K30">
            <v>0</v>
          </cell>
        </row>
        <row r="31">
          <cell r="B31">
            <v>27.775000000000002</v>
          </cell>
          <cell r="C31">
            <v>32</v>
          </cell>
          <cell r="D31">
            <v>25.4</v>
          </cell>
          <cell r="E31">
            <v>76.916666666666671</v>
          </cell>
          <cell r="F31">
            <v>87</v>
          </cell>
          <cell r="G31">
            <v>56</v>
          </cell>
          <cell r="H31">
            <v>0</v>
          </cell>
          <cell r="J31">
            <v>0.72000000000000008</v>
          </cell>
          <cell r="K31">
            <v>0</v>
          </cell>
        </row>
        <row r="32">
          <cell r="B32">
            <v>23.420833333333334</v>
          </cell>
          <cell r="C32">
            <v>27.5</v>
          </cell>
          <cell r="D32">
            <v>21.3</v>
          </cell>
          <cell r="E32">
            <v>85.041666666666671</v>
          </cell>
          <cell r="F32">
            <v>90</v>
          </cell>
          <cell r="G32">
            <v>72</v>
          </cell>
          <cell r="H32">
            <v>0</v>
          </cell>
          <cell r="J32">
            <v>10.08</v>
          </cell>
          <cell r="K32">
            <v>1.4000000000000001</v>
          </cell>
        </row>
        <row r="33">
          <cell r="B33">
            <v>23.370833333333337</v>
          </cell>
          <cell r="C33">
            <v>28.1</v>
          </cell>
          <cell r="D33">
            <v>20.100000000000001</v>
          </cell>
          <cell r="E33">
            <v>73.666666666666671</v>
          </cell>
          <cell r="F33">
            <v>88</v>
          </cell>
          <cell r="G33">
            <v>50</v>
          </cell>
          <cell r="H33">
            <v>0</v>
          </cell>
          <cell r="J33">
            <v>2.8800000000000003</v>
          </cell>
          <cell r="K33">
            <v>0</v>
          </cell>
        </row>
        <row r="34">
          <cell r="B34">
            <v>23.758333333333329</v>
          </cell>
          <cell r="C34">
            <v>28.5</v>
          </cell>
          <cell r="D34">
            <v>18.399999999999999</v>
          </cell>
          <cell r="E34">
            <v>62.125</v>
          </cell>
          <cell r="F34">
            <v>87</v>
          </cell>
          <cell r="G34">
            <v>37</v>
          </cell>
          <cell r="H34">
            <v>0</v>
          </cell>
          <cell r="J34">
            <v>1.8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24.981818181818177</v>
          </cell>
          <cell r="C5">
            <v>31.7</v>
          </cell>
          <cell r="D5">
            <v>21.8</v>
          </cell>
          <cell r="E5">
            <v>85.227272727272734</v>
          </cell>
          <cell r="F5">
            <v>98</v>
          </cell>
          <cell r="G5">
            <v>54</v>
          </cell>
          <cell r="H5">
            <v>11.16</v>
          </cell>
          <cell r="J5">
            <v>26.28</v>
          </cell>
          <cell r="K5">
            <v>1.2</v>
          </cell>
        </row>
        <row r="6">
          <cell r="B6">
            <v>25.963636363636365</v>
          </cell>
          <cell r="C6">
            <v>32.1</v>
          </cell>
          <cell r="D6">
            <v>21.5</v>
          </cell>
          <cell r="E6">
            <v>82.818181818181813</v>
          </cell>
          <cell r="F6">
            <v>99</v>
          </cell>
          <cell r="G6">
            <v>62</v>
          </cell>
          <cell r="H6">
            <v>10.8</v>
          </cell>
          <cell r="J6">
            <v>23.040000000000003</v>
          </cell>
          <cell r="K6">
            <v>0.2</v>
          </cell>
        </row>
        <row r="7">
          <cell r="B7">
            <v>26.963636363636365</v>
          </cell>
          <cell r="C7">
            <v>34</v>
          </cell>
          <cell r="D7">
            <v>24</v>
          </cell>
          <cell r="E7">
            <v>78.86363636363636</v>
          </cell>
          <cell r="F7">
            <v>97</v>
          </cell>
          <cell r="G7">
            <v>44</v>
          </cell>
          <cell r="H7">
            <v>14.04</v>
          </cell>
          <cell r="J7">
            <v>35.28</v>
          </cell>
          <cell r="K7">
            <v>0</v>
          </cell>
        </row>
        <row r="8">
          <cell r="B8">
            <v>26.2</v>
          </cell>
          <cell r="C8">
            <v>33.1</v>
          </cell>
          <cell r="D8">
            <v>22.8</v>
          </cell>
          <cell r="E8">
            <v>79.625</v>
          </cell>
          <cell r="F8">
            <v>97</v>
          </cell>
          <cell r="G8">
            <v>50</v>
          </cell>
          <cell r="H8">
            <v>14.4</v>
          </cell>
          <cell r="J8">
            <v>34.92</v>
          </cell>
          <cell r="K8">
            <v>0</v>
          </cell>
        </row>
        <row r="9">
          <cell r="B9">
            <v>26.087499999999995</v>
          </cell>
          <cell r="C9">
            <v>31.1</v>
          </cell>
          <cell r="D9">
            <v>22.5</v>
          </cell>
          <cell r="E9">
            <v>76</v>
          </cell>
          <cell r="F9">
            <v>95</v>
          </cell>
          <cell r="G9">
            <v>56</v>
          </cell>
          <cell r="H9">
            <v>13.68</v>
          </cell>
          <cell r="J9">
            <v>36.36</v>
          </cell>
          <cell r="K9">
            <v>0</v>
          </cell>
        </row>
        <row r="10">
          <cell r="B10">
            <v>26</v>
          </cell>
          <cell r="C10">
            <v>30.8</v>
          </cell>
          <cell r="D10">
            <v>22.6</v>
          </cell>
          <cell r="E10">
            <v>72.125</v>
          </cell>
          <cell r="F10">
            <v>93</v>
          </cell>
          <cell r="G10">
            <v>53</v>
          </cell>
          <cell r="H10">
            <v>11.879999999999999</v>
          </cell>
          <cell r="J10">
            <v>28.8</v>
          </cell>
          <cell r="K10">
            <v>0</v>
          </cell>
        </row>
        <row r="11">
          <cell r="B11">
            <v>25.765217391304351</v>
          </cell>
          <cell r="C11">
            <v>34.4</v>
          </cell>
          <cell r="D11">
            <v>20.8</v>
          </cell>
          <cell r="E11">
            <v>75.521739130434781</v>
          </cell>
          <cell r="F11">
            <v>95</v>
          </cell>
          <cell r="G11">
            <v>43</v>
          </cell>
          <cell r="H11">
            <v>12.6</v>
          </cell>
          <cell r="J11">
            <v>33.480000000000004</v>
          </cell>
          <cell r="K11">
            <v>0.4</v>
          </cell>
        </row>
        <row r="12">
          <cell r="B12">
            <v>25.533333333333331</v>
          </cell>
          <cell r="C12">
            <v>33</v>
          </cell>
          <cell r="D12">
            <v>21.4</v>
          </cell>
          <cell r="E12">
            <v>82.25</v>
          </cell>
          <cell r="F12">
            <v>99</v>
          </cell>
          <cell r="G12">
            <v>48</v>
          </cell>
          <cell r="H12">
            <v>14.76</v>
          </cell>
          <cell r="J12">
            <v>32.4</v>
          </cell>
          <cell r="K12">
            <v>102.6</v>
          </cell>
        </row>
        <row r="13">
          <cell r="B13">
            <v>24.383333333333329</v>
          </cell>
          <cell r="C13">
            <v>28.9</v>
          </cell>
          <cell r="D13">
            <v>20.7</v>
          </cell>
          <cell r="E13">
            <v>87.25</v>
          </cell>
          <cell r="F13">
            <v>99</v>
          </cell>
          <cell r="G13">
            <v>65</v>
          </cell>
          <cell r="H13">
            <v>11.520000000000001</v>
          </cell>
          <cell r="J13">
            <v>20.16</v>
          </cell>
          <cell r="K13">
            <v>4.8000000000000007</v>
          </cell>
        </row>
        <row r="14">
          <cell r="B14">
            <v>25.220833333333328</v>
          </cell>
          <cell r="C14">
            <v>31.9</v>
          </cell>
          <cell r="D14">
            <v>20.9</v>
          </cell>
          <cell r="E14">
            <v>83.208333333333329</v>
          </cell>
          <cell r="F14">
            <v>99</v>
          </cell>
          <cell r="G14">
            <v>51</v>
          </cell>
          <cell r="H14">
            <v>6.12</v>
          </cell>
          <cell r="J14">
            <v>17.28</v>
          </cell>
          <cell r="K14">
            <v>0</v>
          </cell>
        </row>
        <row r="15">
          <cell r="B15">
            <v>26.529166666666665</v>
          </cell>
          <cell r="C15">
            <v>34</v>
          </cell>
          <cell r="D15">
            <v>21.7</v>
          </cell>
          <cell r="E15">
            <v>78.75</v>
          </cell>
          <cell r="F15">
            <v>98</v>
          </cell>
          <cell r="G15">
            <v>44</v>
          </cell>
          <cell r="H15">
            <v>6.84</v>
          </cell>
          <cell r="J15">
            <v>17.64</v>
          </cell>
          <cell r="K15">
            <v>0</v>
          </cell>
        </row>
        <row r="16">
          <cell r="B16">
            <v>25.808333333333326</v>
          </cell>
          <cell r="C16">
            <v>30.2</v>
          </cell>
          <cell r="D16">
            <v>22.8</v>
          </cell>
          <cell r="E16">
            <v>83.291666666666671</v>
          </cell>
          <cell r="F16">
            <v>98</v>
          </cell>
          <cell r="G16">
            <v>63</v>
          </cell>
          <cell r="H16">
            <v>11.879999999999999</v>
          </cell>
          <cell r="J16">
            <v>44.28</v>
          </cell>
          <cell r="K16">
            <v>6</v>
          </cell>
        </row>
        <row r="17">
          <cell r="B17">
            <v>24.916666666666668</v>
          </cell>
          <cell r="C17">
            <v>31.9</v>
          </cell>
          <cell r="D17">
            <v>20.9</v>
          </cell>
          <cell r="E17">
            <v>81.916666666666671</v>
          </cell>
          <cell r="F17">
            <v>99</v>
          </cell>
          <cell r="G17">
            <v>49</v>
          </cell>
          <cell r="H17">
            <v>12.6</v>
          </cell>
          <cell r="J17">
            <v>32.4</v>
          </cell>
          <cell r="K17">
            <v>28.399999999999995</v>
          </cell>
        </row>
        <row r="18">
          <cell r="B18">
            <v>26.229166666666668</v>
          </cell>
          <cell r="C18">
            <v>31.8</v>
          </cell>
          <cell r="D18">
            <v>21.6</v>
          </cell>
          <cell r="E18">
            <v>78.208333333333329</v>
          </cell>
          <cell r="F18">
            <v>98</v>
          </cell>
          <cell r="G18">
            <v>49</v>
          </cell>
          <cell r="H18">
            <v>9.3600000000000012</v>
          </cell>
          <cell r="J18">
            <v>22.32</v>
          </cell>
          <cell r="K18">
            <v>0</v>
          </cell>
        </row>
        <row r="19">
          <cell r="B19">
            <v>26.618181818181814</v>
          </cell>
          <cell r="C19">
            <v>33.1</v>
          </cell>
          <cell r="D19">
            <v>22.1</v>
          </cell>
          <cell r="E19">
            <v>79.181818181818187</v>
          </cell>
          <cell r="F19">
            <v>98</v>
          </cell>
          <cell r="G19">
            <v>50</v>
          </cell>
          <cell r="H19">
            <v>9.3600000000000012</v>
          </cell>
          <cell r="J19">
            <v>21.96</v>
          </cell>
          <cell r="K19">
            <v>0</v>
          </cell>
        </row>
        <row r="20">
          <cell r="B20">
            <v>24.631818181818176</v>
          </cell>
          <cell r="C20">
            <v>28.8</v>
          </cell>
          <cell r="D20">
            <v>21.7</v>
          </cell>
          <cell r="E20">
            <v>91.409090909090907</v>
          </cell>
          <cell r="F20">
            <v>99</v>
          </cell>
          <cell r="G20">
            <v>68</v>
          </cell>
          <cell r="H20">
            <v>8.64</v>
          </cell>
          <cell r="J20">
            <v>30.240000000000002</v>
          </cell>
          <cell r="K20">
            <v>53.599999999999994</v>
          </cell>
        </row>
        <row r="21">
          <cell r="B21">
            <v>25.754166666666666</v>
          </cell>
          <cell r="C21">
            <v>31.8</v>
          </cell>
          <cell r="D21">
            <v>21.9</v>
          </cell>
          <cell r="E21">
            <v>82.791666666666671</v>
          </cell>
          <cell r="F21">
            <v>99</v>
          </cell>
          <cell r="G21">
            <v>53</v>
          </cell>
          <cell r="H21">
            <v>8.2799999999999994</v>
          </cell>
          <cell r="J21">
            <v>21.6</v>
          </cell>
          <cell r="K21">
            <v>1.8</v>
          </cell>
        </row>
        <row r="22">
          <cell r="B22">
            <v>25.804166666666664</v>
          </cell>
          <cell r="C22">
            <v>33.200000000000003</v>
          </cell>
          <cell r="D22">
            <v>21.8</v>
          </cell>
          <cell r="E22">
            <v>85.916666666666671</v>
          </cell>
          <cell r="F22">
            <v>99</v>
          </cell>
          <cell r="G22">
            <v>52</v>
          </cell>
          <cell r="H22">
            <v>11.879999999999999</v>
          </cell>
          <cell r="J22">
            <v>55.440000000000005</v>
          </cell>
          <cell r="K22">
            <v>35.200000000000003</v>
          </cell>
        </row>
        <row r="23">
          <cell r="B23">
            <v>22.5</v>
          </cell>
          <cell r="C23">
            <v>24.2</v>
          </cell>
          <cell r="D23">
            <v>21.3</v>
          </cell>
          <cell r="E23">
            <v>97.958333333333329</v>
          </cell>
          <cell r="F23">
            <v>99</v>
          </cell>
          <cell r="G23">
            <v>96</v>
          </cell>
          <cell r="H23">
            <v>8.2799999999999994</v>
          </cell>
          <cell r="J23">
            <v>18.720000000000002</v>
          </cell>
          <cell r="K23">
            <v>13.6</v>
          </cell>
        </row>
        <row r="24">
          <cell r="B24">
            <v>25.4304347826087</v>
          </cell>
          <cell r="C24">
            <v>32.1</v>
          </cell>
          <cell r="D24">
            <v>22</v>
          </cell>
          <cell r="E24">
            <v>86.521739130434781</v>
          </cell>
          <cell r="F24">
            <v>99</v>
          </cell>
          <cell r="G24">
            <v>56</v>
          </cell>
          <cell r="H24">
            <v>7.5600000000000005</v>
          </cell>
          <cell r="J24">
            <v>14.4</v>
          </cell>
          <cell r="K24">
            <v>0.2</v>
          </cell>
        </row>
        <row r="25">
          <cell r="B25">
            <v>26.549999999999997</v>
          </cell>
          <cell r="C25">
            <v>32.6</v>
          </cell>
          <cell r="D25">
            <v>22.7</v>
          </cell>
          <cell r="E25">
            <v>84.041666666666671</v>
          </cell>
          <cell r="F25">
            <v>99</v>
          </cell>
          <cell r="G25">
            <v>51</v>
          </cell>
          <cell r="H25">
            <v>7.5600000000000005</v>
          </cell>
          <cell r="J25">
            <v>16.559999999999999</v>
          </cell>
          <cell r="K25">
            <v>0</v>
          </cell>
        </row>
        <row r="26">
          <cell r="B26">
            <v>26.67916666666666</v>
          </cell>
          <cell r="C26">
            <v>32.200000000000003</v>
          </cell>
          <cell r="D26">
            <v>22.7</v>
          </cell>
          <cell r="E26">
            <v>81.416666666666671</v>
          </cell>
          <cell r="F26">
            <v>97</v>
          </cell>
          <cell r="G26">
            <v>51</v>
          </cell>
          <cell r="H26">
            <v>10.8</v>
          </cell>
          <cell r="J26">
            <v>23.759999999999998</v>
          </cell>
          <cell r="K26">
            <v>0</v>
          </cell>
        </row>
        <row r="27">
          <cell r="B27">
            <v>24.933333333333334</v>
          </cell>
          <cell r="C27">
            <v>31.9</v>
          </cell>
          <cell r="D27">
            <v>21.2</v>
          </cell>
          <cell r="E27">
            <v>82.958333333333329</v>
          </cell>
          <cell r="F27">
            <v>95</v>
          </cell>
          <cell r="G27">
            <v>58</v>
          </cell>
          <cell r="H27">
            <v>14.76</v>
          </cell>
          <cell r="J27">
            <v>70.56</v>
          </cell>
          <cell r="K27">
            <v>22.6</v>
          </cell>
        </row>
        <row r="28">
          <cell r="B28">
            <v>24.895833333333329</v>
          </cell>
          <cell r="C28">
            <v>29.5</v>
          </cell>
          <cell r="D28">
            <v>22.8</v>
          </cell>
          <cell r="E28">
            <v>90.291666666666671</v>
          </cell>
          <cell r="F28">
            <v>99</v>
          </cell>
          <cell r="G28">
            <v>68</v>
          </cell>
          <cell r="H28">
            <v>8.64</v>
          </cell>
          <cell r="J28">
            <v>27</v>
          </cell>
          <cell r="K28">
            <v>27.2</v>
          </cell>
        </row>
        <row r="29">
          <cell r="B29">
            <v>24.733333333333324</v>
          </cell>
          <cell r="C29">
            <v>31.3</v>
          </cell>
          <cell r="D29">
            <v>20.6</v>
          </cell>
          <cell r="E29">
            <v>87.041666666666671</v>
          </cell>
          <cell r="F29">
            <v>99</v>
          </cell>
          <cell r="G29">
            <v>60</v>
          </cell>
          <cell r="H29">
            <v>11.16</v>
          </cell>
          <cell r="J29">
            <v>37.440000000000005</v>
          </cell>
          <cell r="K29">
            <v>40.4</v>
          </cell>
        </row>
        <row r="30">
          <cell r="B30">
            <v>25.120833333333337</v>
          </cell>
          <cell r="C30">
            <v>32.1</v>
          </cell>
          <cell r="D30">
            <v>22.1</v>
          </cell>
          <cell r="E30">
            <v>87.666666666666671</v>
          </cell>
          <cell r="F30">
            <v>99</v>
          </cell>
          <cell r="G30">
            <v>57</v>
          </cell>
          <cell r="H30">
            <v>10.8</v>
          </cell>
          <cell r="J30">
            <v>40.680000000000007</v>
          </cell>
          <cell r="K30">
            <v>4</v>
          </cell>
        </row>
        <row r="31">
          <cell r="B31">
            <v>24.387499999999992</v>
          </cell>
          <cell r="C31">
            <v>30.4</v>
          </cell>
          <cell r="D31">
            <v>21.8</v>
          </cell>
          <cell r="E31">
            <v>87.791666666666671</v>
          </cell>
          <cell r="F31">
            <v>99</v>
          </cell>
          <cell r="G31">
            <v>63</v>
          </cell>
          <cell r="H31">
            <v>15.840000000000002</v>
          </cell>
          <cell r="J31">
            <v>32.76</v>
          </cell>
          <cell r="K31">
            <v>1</v>
          </cell>
        </row>
        <row r="32">
          <cell r="B32">
            <v>24.099999999999998</v>
          </cell>
          <cell r="C32">
            <v>28.4</v>
          </cell>
          <cell r="D32">
            <v>21.7</v>
          </cell>
          <cell r="E32">
            <v>92.625</v>
          </cell>
          <cell r="F32">
            <v>99</v>
          </cell>
          <cell r="G32">
            <v>71</v>
          </cell>
          <cell r="H32">
            <v>11.16</v>
          </cell>
          <cell r="J32">
            <v>25.92</v>
          </cell>
          <cell r="K32">
            <v>11.000000000000002</v>
          </cell>
        </row>
        <row r="33">
          <cell r="B33">
            <v>24.275000000000002</v>
          </cell>
          <cell r="C33">
            <v>28.7</v>
          </cell>
          <cell r="D33">
            <v>21.5</v>
          </cell>
          <cell r="E33">
            <v>80.458333333333329</v>
          </cell>
          <cell r="F33">
            <v>98</v>
          </cell>
          <cell r="G33">
            <v>51</v>
          </cell>
          <cell r="H33">
            <v>10.8</v>
          </cell>
          <cell r="J33">
            <v>26.28</v>
          </cell>
          <cell r="K33">
            <v>0</v>
          </cell>
        </row>
        <row r="34">
          <cell r="B34">
            <v>22.316666666666663</v>
          </cell>
          <cell r="C34">
            <v>29.1</v>
          </cell>
          <cell r="D34">
            <v>16.899999999999999</v>
          </cell>
          <cell r="E34">
            <v>74.541666666666671</v>
          </cell>
          <cell r="F34">
            <v>99</v>
          </cell>
          <cell r="G34">
            <v>33</v>
          </cell>
          <cell r="H34">
            <v>9</v>
          </cell>
          <cell r="J34">
            <v>20.52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23.241666666666664</v>
          </cell>
          <cell r="C5">
            <v>28</v>
          </cell>
          <cell r="D5">
            <v>21.3</v>
          </cell>
          <cell r="E5">
            <v>92.041666666666671</v>
          </cell>
          <cell r="F5">
            <v>99</v>
          </cell>
          <cell r="G5">
            <v>70</v>
          </cell>
          <cell r="H5">
            <v>22.32</v>
          </cell>
          <cell r="J5">
            <v>34.56</v>
          </cell>
          <cell r="K5">
            <v>22.6</v>
          </cell>
        </row>
        <row r="6">
          <cell r="B6">
            <v>24.170833333333338</v>
          </cell>
          <cell r="C6">
            <v>30.9</v>
          </cell>
          <cell r="D6">
            <v>20.5</v>
          </cell>
          <cell r="E6">
            <v>88.416666666666671</v>
          </cell>
          <cell r="F6">
            <v>100</v>
          </cell>
          <cell r="G6">
            <v>60</v>
          </cell>
          <cell r="H6">
            <v>12.24</v>
          </cell>
          <cell r="J6">
            <v>30.6</v>
          </cell>
          <cell r="K6">
            <v>7.4</v>
          </cell>
        </row>
        <row r="7">
          <cell r="B7">
            <v>24.45</v>
          </cell>
          <cell r="C7">
            <v>31.2</v>
          </cell>
          <cell r="D7">
            <v>21.3</v>
          </cell>
          <cell r="E7">
            <v>86.583333333333329</v>
          </cell>
          <cell r="F7">
            <v>100</v>
          </cell>
          <cell r="G7">
            <v>53</v>
          </cell>
          <cell r="H7">
            <v>15.120000000000001</v>
          </cell>
          <cell r="J7">
            <v>35.28</v>
          </cell>
          <cell r="K7">
            <v>1.5999999999999999</v>
          </cell>
        </row>
        <row r="8">
          <cell r="B8">
            <v>24.074999999999999</v>
          </cell>
          <cell r="C8">
            <v>28.3</v>
          </cell>
          <cell r="D8">
            <v>21.6</v>
          </cell>
          <cell r="E8">
            <v>81.458333333333329</v>
          </cell>
          <cell r="F8">
            <v>97</v>
          </cell>
          <cell r="G8">
            <v>60</v>
          </cell>
          <cell r="H8">
            <v>18.720000000000002</v>
          </cell>
          <cell r="J8">
            <v>35.28</v>
          </cell>
          <cell r="K8">
            <v>0</v>
          </cell>
        </row>
        <row r="9">
          <cell r="B9">
            <v>20.420833333333331</v>
          </cell>
          <cell r="C9">
            <v>27.5</v>
          </cell>
          <cell r="D9">
            <v>14.9</v>
          </cell>
          <cell r="E9">
            <v>77.208333333333329</v>
          </cell>
          <cell r="F9">
            <v>88</v>
          </cell>
          <cell r="G9">
            <v>62</v>
          </cell>
          <cell r="H9">
            <v>14.4</v>
          </cell>
          <cell r="J9">
            <v>33.480000000000004</v>
          </cell>
          <cell r="K9">
            <v>0</v>
          </cell>
        </row>
        <row r="10">
          <cell r="B10">
            <v>22.462499999999995</v>
          </cell>
          <cell r="C10">
            <v>27.8</v>
          </cell>
          <cell r="D10">
            <v>18</v>
          </cell>
          <cell r="E10">
            <v>69.083333333333329</v>
          </cell>
          <cell r="F10">
            <v>84</v>
          </cell>
          <cell r="G10">
            <v>52</v>
          </cell>
          <cell r="H10">
            <v>19.440000000000001</v>
          </cell>
          <cell r="J10">
            <v>39.24</v>
          </cell>
          <cell r="K10">
            <v>0</v>
          </cell>
        </row>
        <row r="11">
          <cell r="B11">
            <v>23.416666666666661</v>
          </cell>
          <cell r="C11">
            <v>28.9</v>
          </cell>
          <cell r="D11">
            <v>18.100000000000001</v>
          </cell>
          <cell r="E11">
            <v>67.791666666666671</v>
          </cell>
          <cell r="F11">
            <v>83</v>
          </cell>
          <cell r="G11">
            <v>53</v>
          </cell>
          <cell r="H11">
            <v>19.8</v>
          </cell>
          <cell r="J11">
            <v>36.72</v>
          </cell>
          <cell r="K11">
            <v>0</v>
          </cell>
        </row>
        <row r="12">
          <cell r="B12">
            <v>24.520833333333332</v>
          </cell>
          <cell r="C12">
            <v>29.4</v>
          </cell>
          <cell r="D12">
            <v>21.1</v>
          </cell>
          <cell r="E12">
            <v>76.5</v>
          </cell>
          <cell r="F12">
            <v>92</v>
          </cell>
          <cell r="G12">
            <v>58</v>
          </cell>
          <cell r="H12">
            <v>16.2</v>
          </cell>
          <cell r="J12">
            <v>32.4</v>
          </cell>
          <cell r="K12">
            <v>0</v>
          </cell>
        </row>
        <row r="13">
          <cell r="B13">
            <v>21.983333333333334</v>
          </cell>
          <cell r="C13">
            <v>27.6</v>
          </cell>
          <cell r="D13">
            <v>18.5</v>
          </cell>
          <cell r="E13">
            <v>83.291666666666671</v>
          </cell>
          <cell r="F13">
            <v>100</v>
          </cell>
          <cell r="G13">
            <v>57</v>
          </cell>
          <cell r="H13">
            <v>12.24</v>
          </cell>
          <cell r="J13">
            <v>26.28</v>
          </cell>
          <cell r="K13">
            <v>0</v>
          </cell>
        </row>
        <row r="14">
          <cell r="B14">
            <v>22.616666666666671</v>
          </cell>
          <cell r="C14">
            <v>28.8</v>
          </cell>
          <cell r="D14">
            <v>18.3</v>
          </cell>
          <cell r="E14">
            <v>74.333333333333329</v>
          </cell>
          <cell r="F14">
            <v>89</v>
          </cell>
          <cell r="G14">
            <v>48</v>
          </cell>
          <cell r="H14">
            <v>7.5600000000000005</v>
          </cell>
          <cell r="J14">
            <v>22.68</v>
          </cell>
          <cell r="K14">
            <v>0</v>
          </cell>
        </row>
        <row r="15">
          <cell r="B15">
            <v>24.333333333333332</v>
          </cell>
          <cell r="C15">
            <v>30.7</v>
          </cell>
          <cell r="D15">
            <v>19.8</v>
          </cell>
          <cell r="E15">
            <v>72.75</v>
          </cell>
          <cell r="F15">
            <v>89</v>
          </cell>
          <cell r="G15">
            <v>52</v>
          </cell>
          <cell r="H15">
            <v>9.7200000000000006</v>
          </cell>
          <cell r="J15">
            <v>21.6</v>
          </cell>
          <cell r="K15">
            <v>0</v>
          </cell>
        </row>
        <row r="16">
          <cell r="B16">
            <v>23.412499999999998</v>
          </cell>
          <cell r="C16">
            <v>27</v>
          </cell>
          <cell r="D16">
            <v>19.399999999999999</v>
          </cell>
          <cell r="E16">
            <v>81.708333333333329</v>
          </cell>
          <cell r="F16">
            <v>100</v>
          </cell>
          <cell r="G16">
            <v>65</v>
          </cell>
          <cell r="H16">
            <v>15.840000000000002</v>
          </cell>
          <cell r="J16">
            <v>41.76</v>
          </cell>
          <cell r="K16">
            <v>52.4</v>
          </cell>
        </row>
        <row r="17">
          <cell r="B17">
            <v>21.429166666666664</v>
          </cell>
          <cell r="C17">
            <v>26.7</v>
          </cell>
          <cell r="D17">
            <v>19.100000000000001</v>
          </cell>
          <cell r="E17">
            <v>77.555555555555557</v>
          </cell>
          <cell r="F17">
            <v>100</v>
          </cell>
          <cell r="G17">
            <v>65</v>
          </cell>
          <cell r="H17">
            <v>10.8</v>
          </cell>
          <cell r="J17">
            <v>24.12</v>
          </cell>
          <cell r="K17">
            <v>0.60000000000000009</v>
          </cell>
        </row>
        <row r="18">
          <cell r="B18">
            <v>21.545833333333338</v>
          </cell>
          <cell r="C18">
            <v>25.8</v>
          </cell>
          <cell r="D18">
            <v>19.600000000000001</v>
          </cell>
          <cell r="E18">
            <v>87.625</v>
          </cell>
          <cell r="F18">
            <v>100</v>
          </cell>
          <cell r="G18">
            <v>65</v>
          </cell>
          <cell r="H18">
            <v>10.08</v>
          </cell>
          <cell r="J18">
            <v>17.28</v>
          </cell>
          <cell r="K18">
            <v>0.2</v>
          </cell>
        </row>
        <row r="19">
          <cell r="B19">
            <v>22.625</v>
          </cell>
          <cell r="C19">
            <v>28.3</v>
          </cell>
          <cell r="D19">
            <v>19.8</v>
          </cell>
          <cell r="E19">
            <v>86.375</v>
          </cell>
          <cell r="F19">
            <v>98</v>
          </cell>
          <cell r="G19">
            <v>64</v>
          </cell>
          <cell r="H19">
            <v>11.16</v>
          </cell>
          <cell r="J19">
            <v>23.759999999999998</v>
          </cell>
          <cell r="K19">
            <v>9</v>
          </cell>
        </row>
        <row r="20">
          <cell r="B20">
            <v>22.016666666666666</v>
          </cell>
          <cell r="C20">
            <v>25.5</v>
          </cell>
          <cell r="D20">
            <v>20.3</v>
          </cell>
          <cell r="E20">
            <v>91.75</v>
          </cell>
          <cell r="F20">
            <v>99</v>
          </cell>
          <cell r="G20">
            <v>74</v>
          </cell>
          <cell r="H20">
            <v>11.520000000000001</v>
          </cell>
          <cell r="J20">
            <v>21.6</v>
          </cell>
          <cell r="K20">
            <v>0</v>
          </cell>
        </row>
        <row r="21">
          <cell r="B21">
            <v>22.166666666666671</v>
          </cell>
          <cell r="C21">
            <v>24.5</v>
          </cell>
          <cell r="D21">
            <v>20.8</v>
          </cell>
          <cell r="E21">
            <v>92.291666666666671</v>
          </cell>
          <cell r="F21">
            <v>100</v>
          </cell>
          <cell r="G21">
            <v>79</v>
          </cell>
          <cell r="H21">
            <v>10.08</v>
          </cell>
          <cell r="J21">
            <v>28.44</v>
          </cell>
          <cell r="K21">
            <v>8.1999999999999993</v>
          </cell>
        </row>
        <row r="22">
          <cell r="B22">
            <v>20.162499999999998</v>
          </cell>
          <cell r="C22">
            <v>21.7</v>
          </cell>
          <cell r="D22">
            <v>19</v>
          </cell>
          <cell r="E22">
            <v>99.791666666666671</v>
          </cell>
          <cell r="F22">
            <v>100</v>
          </cell>
          <cell r="G22">
            <v>95</v>
          </cell>
          <cell r="H22">
            <v>11.520000000000001</v>
          </cell>
          <cell r="J22">
            <v>26.64</v>
          </cell>
          <cell r="K22">
            <v>76.399999999999991</v>
          </cell>
        </row>
        <row r="23">
          <cell r="B23">
            <v>20.658333333333331</v>
          </cell>
          <cell r="C23">
            <v>23.9</v>
          </cell>
          <cell r="D23">
            <v>19.3</v>
          </cell>
          <cell r="E23">
            <v>97.583333333333329</v>
          </cell>
          <cell r="F23">
            <v>100</v>
          </cell>
          <cell r="G23">
            <v>85</v>
          </cell>
          <cell r="H23">
            <v>12.96</v>
          </cell>
          <cell r="J23">
            <v>29.52</v>
          </cell>
          <cell r="K23">
            <v>22.999999999999996</v>
          </cell>
        </row>
        <row r="24">
          <cell r="B24">
            <v>21.779166666666669</v>
          </cell>
          <cell r="C24">
            <v>25.2</v>
          </cell>
          <cell r="D24">
            <v>19.2</v>
          </cell>
          <cell r="E24">
            <v>91.529411764705884</v>
          </cell>
          <cell r="F24">
            <v>100</v>
          </cell>
          <cell r="G24">
            <v>75</v>
          </cell>
          <cell r="H24">
            <v>7.5600000000000005</v>
          </cell>
          <cell r="J24">
            <v>17.64</v>
          </cell>
          <cell r="K24">
            <v>0.4</v>
          </cell>
        </row>
        <row r="25">
          <cell r="B25">
            <v>23.1875</v>
          </cell>
          <cell r="C25">
            <v>28.3</v>
          </cell>
          <cell r="D25">
            <v>19.3</v>
          </cell>
          <cell r="E25">
            <v>84.458333333333329</v>
          </cell>
          <cell r="F25">
            <v>100</v>
          </cell>
          <cell r="G25">
            <v>59</v>
          </cell>
          <cell r="H25">
            <v>12.24</v>
          </cell>
          <cell r="J25">
            <v>22.68</v>
          </cell>
          <cell r="K25">
            <v>0.2</v>
          </cell>
        </row>
        <row r="26">
          <cell r="B26">
            <v>23.541666666666671</v>
          </cell>
          <cell r="C26">
            <v>28</v>
          </cell>
          <cell r="D26">
            <v>20.3</v>
          </cell>
          <cell r="E26">
            <v>74.916666666666671</v>
          </cell>
          <cell r="F26">
            <v>88</v>
          </cell>
          <cell r="G26">
            <v>59</v>
          </cell>
          <cell r="H26">
            <v>11.879999999999999</v>
          </cell>
          <cell r="J26">
            <v>23.400000000000002</v>
          </cell>
          <cell r="K26">
            <v>0.2</v>
          </cell>
        </row>
        <row r="27">
          <cell r="B27">
            <v>23.008333333333336</v>
          </cell>
          <cell r="C27">
            <v>26.7</v>
          </cell>
          <cell r="D27">
            <v>19</v>
          </cell>
          <cell r="E27">
            <v>72.958333333333329</v>
          </cell>
          <cell r="F27">
            <v>91</v>
          </cell>
          <cell r="G27">
            <v>61</v>
          </cell>
          <cell r="H27">
            <v>13.68</v>
          </cell>
          <cell r="J27">
            <v>26.28</v>
          </cell>
          <cell r="K27">
            <v>0</v>
          </cell>
        </row>
        <row r="28">
          <cell r="B28">
            <v>20.620833333333341</v>
          </cell>
          <cell r="C28">
            <v>24.3</v>
          </cell>
          <cell r="D28">
            <v>18</v>
          </cell>
          <cell r="E28">
            <v>86</v>
          </cell>
          <cell r="F28">
            <v>100</v>
          </cell>
          <cell r="G28">
            <v>66</v>
          </cell>
          <cell r="H28">
            <v>14.4</v>
          </cell>
          <cell r="J28">
            <v>27.36</v>
          </cell>
          <cell r="K28">
            <v>54.6</v>
          </cell>
        </row>
        <row r="29">
          <cell r="B29">
            <v>20.654166666666669</v>
          </cell>
          <cell r="C29">
            <v>26.4</v>
          </cell>
          <cell r="D29">
            <v>18.100000000000001</v>
          </cell>
          <cell r="E29">
            <v>94.05263157894737</v>
          </cell>
          <cell r="F29">
            <v>100</v>
          </cell>
          <cell r="G29">
            <v>77</v>
          </cell>
          <cell r="H29">
            <v>10.44</v>
          </cell>
          <cell r="J29">
            <v>23.040000000000003</v>
          </cell>
          <cell r="K29">
            <v>11.600000000000001</v>
          </cell>
        </row>
        <row r="30">
          <cell r="B30">
            <v>23.762499999999999</v>
          </cell>
          <cell r="C30">
            <v>30.3</v>
          </cell>
          <cell r="D30">
            <v>21.3</v>
          </cell>
          <cell r="E30">
            <v>89.681818181818187</v>
          </cell>
          <cell r="F30">
            <v>100</v>
          </cell>
          <cell r="G30">
            <v>61</v>
          </cell>
          <cell r="H30">
            <v>11.520000000000001</v>
          </cell>
          <cell r="J30">
            <v>22.68</v>
          </cell>
          <cell r="K30">
            <v>1.2000000000000002</v>
          </cell>
        </row>
        <row r="31">
          <cell r="B31">
            <v>22.183333333333334</v>
          </cell>
          <cell r="C31">
            <v>25.4</v>
          </cell>
          <cell r="D31">
            <v>20.6</v>
          </cell>
          <cell r="E31">
            <v>94.416666666666671</v>
          </cell>
          <cell r="F31">
            <v>100</v>
          </cell>
          <cell r="G31">
            <v>79</v>
          </cell>
          <cell r="H31">
            <v>12.6</v>
          </cell>
          <cell r="J31">
            <v>24.840000000000003</v>
          </cell>
          <cell r="K31">
            <v>12.6</v>
          </cell>
        </row>
        <row r="32">
          <cell r="B32">
            <v>21.512499999999999</v>
          </cell>
          <cell r="C32">
            <v>25</v>
          </cell>
          <cell r="D32">
            <v>19.5</v>
          </cell>
          <cell r="E32">
            <v>89.791666666666671</v>
          </cell>
          <cell r="F32">
            <v>100</v>
          </cell>
          <cell r="G32">
            <v>66</v>
          </cell>
          <cell r="H32">
            <v>13.32</v>
          </cell>
          <cell r="J32">
            <v>27.720000000000002</v>
          </cell>
          <cell r="K32">
            <v>0.2</v>
          </cell>
        </row>
        <row r="33">
          <cell r="B33">
            <v>17.350000000000001</v>
          </cell>
          <cell r="C33">
            <v>23.7</v>
          </cell>
          <cell r="D33">
            <v>11.7</v>
          </cell>
          <cell r="E33">
            <v>70.625</v>
          </cell>
          <cell r="F33">
            <v>89</v>
          </cell>
          <cell r="G33">
            <v>37</v>
          </cell>
          <cell r="H33">
            <v>13.32</v>
          </cell>
          <cell r="J33">
            <v>27.36</v>
          </cell>
          <cell r="K33">
            <v>0</v>
          </cell>
        </row>
        <row r="34">
          <cell r="B34">
            <v>18.324999999999999</v>
          </cell>
          <cell r="C34">
            <v>26</v>
          </cell>
          <cell r="D34">
            <v>11.5</v>
          </cell>
          <cell r="E34">
            <v>66.875</v>
          </cell>
          <cell r="F34">
            <v>90</v>
          </cell>
          <cell r="G34">
            <v>40</v>
          </cell>
          <cell r="H34">
            <v>10.08</v>
          </cell>
          <cell r="J34">
            <v>23.040000000000003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25.283333333333335</v>
          </cell>
          <cell r="C5">
            <v>30.3</v>
          </cell>
          <cell r="D5">
            <v>22.5</v>
          </cell>
          <cell r="E5">
            <v>82.75</v>
          </cell>
          <cell r="F5">
            <v>94</v>
          </cell>
          <cell r="G5">
            <v>59</v>
          </cell>
          <cell r="H5">
            <v>16.2</v>
          </cell>
          <cell r="J5">
            <v>32.4</v>
          </cell>
          <cell r="K5">
            <v>5.6</v>
          </cell>
        </row>
        <row r="6">
          <cell r="B6">
            <v>25.441666666666666</v>
          </cell>
          <cell r="C6">
            <v>32.6</v>
          </cell>
          <cell r="D6">
            <v>22.1</v>
          </cell>
          <cell r="E6">
            <v>83.708333333333329</v>
          </cell>
          <cell r="F6">
            <v>95</v>
          </cell>
          <cell r="G6">
            <v>56</v>
          </cell>
          <cell r="H6">
            <v>9.7200000000000006</v>
          </cell>
          <cell r="J6">
            <v>43.2</v>
          </cell>
          <cell r="K6">
            <v>4.4000000000000004</v>
          </cell>
        </row>
        <row r="7">
          <cell r="B7">
            <v>25.425000000000001</v>
          </cell>
          <cell r="C7">
            <v>32.200000000000003</v>
          </cell>
          <cell r="D7">
            <v>22.3</v>
          </cell>
          <cell r="E7">
            <v>82.708333333333329</v>
          </cell>
          <cell r="F7">
            <v>95</v>
          </cell>
          <cell r="G7">
            <v>53</v>
          </cell>
          <cell r="H7">
            <v>9.3600000000000012</v>
          </cell>
          <cell r="J7">
            <v>27.720000000000002</v>
          </cell>
          <cell r="K7">
            <v>3</v>
          </cell>
        </row>
        <row r="8">
          <cell r="B8">
            <v>25.704166666666666</v>
          </cell>
          <cell r="C8">
            <v>30.1</v>
          </cell>
          <cell r="D8">
            <v>23.2</v>
          </cell>
          <cell r="E8">
            <v>75.708333333333329</v>
          </cell>
          <cell r="F8">
            <v>90</v>
          </cell>
          <cell r="G8">
            <v>55</v>
          </cell>
          <cell r="H8">
            <v>13.32</v>
          </cell>
          <cell r="J8">
            <v>32.76</v>
          </cell>
          <cell r="K8">
            <v>0</v>
          </cell>
        </row>
        <row r="9">
          <cell r="B9">
            <v>22.537499999999998</v>
          </cell>
          <cell r="C9">
            <v>29.3</v>
          </cell>
          <cell r="D9">
            <v>16.7</v>
          </cell>
          <cell r="E9">
            <v>69.666666666666671</v>
          </cell>
          <cell r="F9">
            <v>84</v>
          </cell>
          <cell r="G9">
            <v>52</v>
          </cell>
          <cell r="H9">
            <v>19.440000000000001</v>
          </cell>
          <cell r="J9">
            <v>31.319999999999997</v>
          </cell>
          <cell r="K9">
            <v>0</v>
          </cell>
        </row>
        <row r="10">
          <cell r="B10">
            <v>23.283333333333331</v>
          </cell>
          <cell r="C10">
            <v>29.4</v>
          </cell>
          <cell r="D10">
            <v>17.899999999999999</v>
          </cell>
          <cell r="E10">
            <v>65.833333333333329</v>
          </cell>
          <cell r="F10">
            <v>85</v>
          </cell>
          <cell r="G10">
            <v>47</v>
          </cell>
          <cell r="H10">
            <v>23.400000000000002</v>
          </cell>
          <cell r="J10">
            <v>46.080000000000005</v>
          </cell>
          <cell r="K10">
            <v>0</v>
          </cell>
        </row>
        <row r="11">
          <cell r="B11">
            <v>24.145833333333339</v>
          </cell>
          <cell r="C11">
            <v>30.5</v>
          </cell>
          <cell r="D11">
            <v>18</v>
          </cell>
          <cell r="E11">
            <v>65.75</v>
          </cell>
          <cell r="F11">
            <v>85</v>
          </cell>
          <cell r="G11">
            <v>50</v>
          </cell>
          <cell r="H11">
            <v>22.32</v>
          </cell>
          <cell r="J11">
            <v>36</v>
          </cell>
          <cell r="K11">
            <v>0</v>
          </cell>
        </row>
        <row r="12">
          <cell r="B12">
            <v>24.587499999999995</v>
          </cell>
          <cell r="C12">
            <v>30.3</v>
          </cell>
          <cell r="D12">
            <v>21.5</v>
          </cell>
          <cell r="E12">
            <v>75.666666666666671</v>
          </cell>
          <cell r="F12">
            <v>90</v>
          </cell>
          <cell r="G12">
            <v>58</v>
          </cell>
          <cell r="H12">
            <v>14.4</v>
          </cell>
          <cell r="J12">
            <v>37.440000000000005</v>
          </cell>
          <cell r="K12">
            <v>1.4</v>
          </cell>
        </row>
        <row r="13">
          <cell r="B13">
            <v>23.3125</v>
          </cell>
          <cell r="C13">
            <v>28.7</v>
          </cell>
          <cell r="D13">
            <v>19.5</v>
          </cell>
          <cell r="E13">
            <v>78.333333333333329</v>
          </cell>
          <cell r="F13">
            <v>93</v>
          </cell>
          <cell r="G13">
            <v>54</v>
          </cell>
          <cell r="H13">
            <v>11.879999999999999</v>
          </cell>
          <cell r="J13">
            <v>25.92</v>
          </cell>
          <cell r="K13">
            <v>0</v>
          </cell>
        </row>
        <row r="14">
          <cell r="B14">
            <v>23.779166666666665</v>
          </cell>
          <cell r="C14">
            <v>30</v>
          </cell>
          <cell r="D14">
            <v>20</v>
          </cell>
          <cell r="E14">
            <v>73.541666666666671</v>
          </cell>
          <cell r="F14">
            <v>89</v>
          </cell>
          <cell r="G14">
            <v>52</v>
          </cell>
          <cell r="H14">
            <v>9.3600000000000012</v>
          </cell>
          <cell r="J14">
            <v>16.920000000000002</v>
          </cell>
          <cell r="K14">
            <v>0</v>
          </cell>
        </row>
        <row r="15">
          <cell r="B15">
            <v>25.545833333333331</v>
          </cell>
          <cell r="C15">
            <v>32.700000000000003</v>
          </cell>
          <cell r="D15">
            <v>20.5</v>
          </cell>
          <cell r="E15">
            <v>70</v>
          </cell>
          <cell r="F15">
            <v>90</v>
          </cell>
          <cell r="G15">
            <v>44</v>
          </cell>
          <cell r="H15">
            <v>10.08</v>
          </cell>
          <cell r="J15">
            <v>20.88</v>
          </cell>
          <cell r="K15">
            <v>0</v>
          </cell>
        </row>
        <row r="16">
          <cell r="B16">
            <v>23.970833333333328</v>
          </cell>
          <cell r="C16">
            <v>27.3</v>
          </cell>
          <cell r="D16">
            <v>20.3</v>
          </cell>
          <cell r="E16">
            <v>78.458333333333329</v>
          </cell>
          <cell r="F16">
            <v>95</v>
          </cell>
          <cell r="G16">
            <v>63</v>
          </cell>
          <cell r="H16">
            <v>19.8</v>
          </cell>
          <cell r="J16">
            <v>39.6</v>
          </cell>
          <cell r="K16">
            <v>54.199999999999996</v>
          </cell>
        </row>
        <row r="17">
          <cell r="B17">
            <v>22.425000000000001</v>
          </cell>
          <cell r="C17">
            <v>27.7</v>
          </cell>
          <cell r="D17">
            <v>20.2</v>
          </cell>
          <cell r="E17">
            <v>85.916666666666671</v>
          </cell>
          <cell r="F17">
            <v>94</v>
          </cell>
          <cell r="G17">
            <v>64</v>
          </cell>
          <cell r="H17">
            <v>10.44</v>
          </cell>
          <cell r="J17">
            <v>23.040000000000003</v>
          </cell>
          <cell r="K17">
            <v>1.6</v>
          </cell>
        </row>
        <row r="18">
          <cell r="B18">
            <v>22.045833333333334</v>
          </cell>
          <cell r="C18">
            <v>27</v>
          </cell>
          <cell r="D18">
            <v>19.2</v>
          </cell>
          <cell r="E18">
            <v>84.708333333333329</v>
          </cell>
          <cell r="F18">
            <v>95</v>
          </cell>
          <cell r="G18">
            <v>64</v>
          </cell>
          <cell r="H18">
            <v>9.7200000000000006</v>
          </cell>
          <cell r="J18">
            <v>17.28</v>
          </cell>
          <cell r="K18">
            <v>0</v>
          </cell>
        </row>
        <row r="19">
          <cell r="B19">
            <v>23.099999999999998</v>
          </cell>
          <cell r="C19">
            <v>29</v>
          </cell>
          <cell r="D19">
            <v>19.600000000000001</v>
          </cell>
          <cell r="E19">
            <v>84.875</v>
          </cell>
          <cell r="F19">
            <v>94</v>
          </cell>
          <cell r="G19">
            <v>66</v>
          </cell>
          <cell r="H19">
            <v>18.36</v>
          </cell>
          <cell r="J19">
            <v>29.880000000000003</v>
          </cell>
          <cell r="K19">
            <v>1.4</v>
          </cell>
        </row>
        <row r="20">
          <cell r="B20">
            <v>22.624999999999996</v>
          </cell>
          <cell r="C20">
            <v>26.4</v>
          </cell>
          <cell r="D20">
            <v>20.9</v>
          </cell>
          <cell r="E20">
            <v>87.833333333333329</v>
          </cell>
          <cell r="F20">
            <v>93</v>
          </cell>
          <cell r="G20">
            <v>73</v>
          </cell>
          <cell r="H20">
            <v>13.68</v>
          </cell>
          <cell r="J20">
            <v>24.12</v>
          </cell>
          <cell r="K20">
            <v>0</v>
          </cell>
        </row>
        <row r="21">
          <cell r="B21">
            <v>22.6875</v>
          </cell>
          <cell r="C21">
            <v>27.1</v>
          </cell>
          <cell r="D21">
            <v>21.2</v>
          </cell>
          <cell r="E21">
            <v>88.833333333333329</v>
          </cell>
          <cell r="F21">
            <v>94</v>
          </cell>
          <cell r="G21">
            <v>68</v>
          </cell>
          <cell r="H21">
            <v>17.28</v>
          </cell>
          <cell r="J21">
            <v>31.319999999999997</v>
          </cell>
          <cell r="K21">
            <v>9.8000000000000007</v>
          </cell>
        </row>
        <row r="22">
          <cell r="B22">
            <v>21.295833333333338</v>
          </cell>
          <cell r="C22">
            <v>22.3</v>
          </cell>
          <cell r="D22">
            <v>20.3</v>
          </cell>
          <cell r="E22">
            <v>93.708333333333329</v>
          </cell>
          <cell r="F22">
            <v>95</v>
          </cell>
          <cell r="G22">
            <v>90</v>
          </cell>
          <cell r="H22">
            <v>14.4</v>
          </cell>
          <cell r="J22">
            <v>24.12</v>
          </cell>
          <cell r="K22">
            <v>27.200000000000003</v>
          </cell>
        </row>
        <row r="23">
          <cell r="B23">
            <v>21.425000000000001</v>
          </cell>
          <cell r="C23">
            <v>23.7</v>
          </cell>
          <cell r="D23">
            <v>19.899999999999999</v>
          </cell>
          <cell r="E23">
            <v>92.25</v>
          </cell>
          <cell r="F23">
            <v>95</v>
          </cell>
          <cell r="G23">
            <v>84</v>
          </cell>
          <cell r="H23">
            <v>18</v>
          </cell>
          <cell r="J23">
            <v>28.44</v>
          </cell>
          <cell r="K23">
            <v>35.4</v>
          </cell>
        </row>
        <row r="24">
          <cell r="B24">
            <v>22.587499999999995</v>
          </cell>
          <cell r="C24">
            <v>27.8</v>
          </cell>
          <cell r="D24">
            <v>18.7</v>
          </cell>
          <cell r="E24">
            <v>87.666666666666671</v>
          </cell>
          <cell r="F24">
            <v>96</v>
          </cell>
          <cell r="G24">
            <v>67</v>
          </cell>
          <cell r="H24">
            <v>12.6</v>
          </cell>
          <cell r="J24">
            <v>23.400000000000002</v>
          </cell>
          <cell r="K24">
            <v>0.4</v>
          </cell>
        </row>
        <row r="25">
          <cell r="B25">
            <v>23.862499999999997</v>
          </cell>
          <cell r="C25">
            <v>29.3</v>
          </cell>
          <cell r="D25">
            <v>20.2</v>
          </cell>
          <cell r="E25">
            <v>81.333333333333329</v>
          </cell>
          <cell r="F25">
            <v>95</v>
          </cell>
          <cell r="G25">
            <v>58</v>
          </cell>
          <cell r="H25">
            <v>14.76</v>
          </cell>
          <cell r="J25">
            <v>27.36</v>
          </cell>
          <cell r="K25">
            <v>0</v>
          </cell>
        </row>
        <row r="26">
          <cell r="B26">
            <v>23.112500000000001</v>
          </cell>
          <cell r="C26">
            <v>28.6</v>
          </cell>
          <cell r="D26">
            <v>19</v>
          </cell>
          <cell r="E26">
            <v>77.666666666666671</v>
          </cell>
          <cell r="F26">
            <v>93</v>
          </cell>
          <cell r="G26">
            <v>58</v>
          </cell>
          <cell r="J26">
            <v>28.8</v>
          </cell>
          <cell r="K26">
            <v>0</v>
          </cell>
        </row>
        <row r="27">
          <cell r="B27">
            <v>23.337500000000002</v>
          </cell>
          <cell r="C27">
            <v>29.2</v>
          </cell>
          <cell r="D27">
            <v>19.600000000000001</v>
          </cell>
          <cell r="E27">
            <v>73.625</v>
          </cell>
          <cell r="F27">
            <v>91</v>
          </cell>
          <cell r="G27">
            <v>53</v>
          </cell>
          <cell r="H27">
            <v>16.920000000000002</v>
          </cell>
          <cell r="J27">
            <v>28.8</v>
          </cell>
          <cell r="K27">
            <v>0</v>
          </cell>
        </row>
        <row r="28">
          <cell r="B28">
            <v>20.866666666666671</v>
          </cell>
          <cell r="C28">
            <v>24.3</v>
          </cell>
          <cell r="D28">
            <v>18.2</v>
          </cell>
          <cell r="E28">
            <v>84</v>
          </cell>
          <cell r="F28">
            <v>94</v>
          </cell>
          <cell r="G28">
            <v>64</v>
          </cell>
          <cell r="H28">
            <v>17.64</v>
          </cell>
          <cell r="J28">
            <v>51.12</v>
          </cell>
          <cell r="K28">
            <v>44.8</v>
          </cell>
        </row>
        <row r="29">
          <cell r="B29">
            <v>21.370833333333337</v>
          </cell>
          <cell r="C29">
            <v>26.4</v>
          </cell>
          <cell r="D29">
            <v>18.899999999999999</v>
          </cell>
          <cell r="E29">
            <v>89.125</v>
          </cell>
          <cell r="F29">
            <v>95</v>
          </cell>
          <cell r="G29">
            <v>75</v>
          </cell>
          <cell r="H29">
            <v>14.04</v>
          </cell>
          <cell r="J29">
            <v>29.52</v>
          </cell>
          <cell r="K29">
            <v>8.9999999999999982</v>
          </cell>
        </row>
        <row r="30">
          <cell r="B30">
            <v>24.312499999999996</v>
          </cell>
          <cell r="C30">
            <v>30.9</v>
          </cell>
          <cell r="D30">
            <v>21.1</v>
          </cell>
          <cell r="E30">
            <v>86.166666666666671</v>
          </cell>
          <cell r="F30">
            <v>96</v>
          </cell>
          <cell r="G30">
            <v>62</v>
          </cell>
          <cell r="H30">
            <v>15.840000000000002</v>
          </cell>
          <cell r="J30">
            <v>45.72</v>
          </cell>
          <cell r="K30">
            <v>49.6</v>
          </cell>
        </row>
        <row r="31">
          <cell r="B31">
            <v>22.391666666666666</v>
          </cell>
          <cell r="C31">
            <v>25.4</v>
          </cell>
          <cell r="D31">
            <v>20.7</v>
          </cell>
          <cell r="E31">
            <v>89.25</v>
          </cell>
          <cell r="F31">
            <v>95</v>
          </cell>
          <cell r="G31">
            <v>74</v>
          </cell>
          <cell r="H31">
            <v>14.4</v>
          </cell>
          <cell r="J31">
            <v>24.840000000000003</v>
          </cell>
          <cell r="K31">
            <v>2.8000000000000007</v>
          </cell>
        </row>
        <row r="32">
          <cell r="B32">
            <v>22.354166666666668</v>
          </cell>
          <cell r="C32">
            <v>26.9</v>
          </cell>
          <cell r="D32">
            <v>19</v>
          </cell>
          <cell r="E32">
            <v>84.583333333333329</v>
          </cell>
          <cell r="F32">
            <v>94</v>
          </cell>
          <cell r="G32">
            <v>62</v>
          </cell>
          <cell r="H32">
            <v>11.520000000000001</v>
          </cell>
          <cell r="J32">
            <v>29.52</v>
          </cell>
          <cell r="K32">
            <v>2</v>
          </cell>
        </row>
        <row r="33">
          <cell r="B33">
            <v>18.220833333333335</v>
          </cell>
          <cell r="C33">
            <v>25.8</v>
          </cell>
          <cell r="D33">
            <v>12.1</v>
          </cell>
          <cell r="E33">
            <v>69.125</v>
          </cell>
          <cell r="F33">
            <v>91</v>
          </cell>
          <cell r="G33">
            <v>30</v>
          </cell>
          <cell r="H33">
            <v>8.2799999999999994</v>
          </cell>
          <cell r="J33">
            <v>20.16</v>
          </cell>
          <cell r="K33">
            <v>0</v>
          </cell>
        </row>
        <row r="34">
          <cell r="B34">
            <v>18.137499999999999</v>
          </cell>
          <cell r="C34">
            <v>27.8</v>
          </cell>
          <cell r="D34">
            <v>10.7</v>
          </cell>
          <cell r="E34">
            <v>71.541666666666671</v>
          </cell>
          <cell r="F34">
            <v>92</v>
          </cell>
          <cell r="G34">
            <v>38</v>
          </cell>
          <cell r="H34">
            <v>9.3600000000000012</v>
          </cell>
          <cell r="J34">
            <v>20.16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24.904166666666669</v>
          </cell>
          <cell r="C5">
            <v>30.2</v>
          </cell>
          <cell r="D5">
            <v>22.7</v>
          </cell>
          <cell r="E5">
            <v>85.333333333333329</v>
          </cell>
          <cell r="F5">
            <v>96</v>
          </cell>
          <cell r="G5">
            <v>59</v>
          </cell>
          <cell r="H5">
            <v>11.879999999999999</v>
          </cell>
          <cell r="J5">
            <v>22.32</v>
          </cell>
          <cell r="K5">
            <v>1.4000000000000001</v>
          </cell>
        </row>
        <row r="6">
          <cell r="B6">
            <v>25.333333333333339</v>
          </cell>
          <cell r="C6">
            <v>32.9</v>
          </cell>
          <cell r="D6">
            <v>21.5</v>
          </cell>
          <cell r="E6">
            <v>83.625</v>
          </cell>
          <cell r="F6">
            <v>97</v>
          </cell>
          <cell r="G6">
            <v>52</v>
          </cell>
          <cell r="H6">
            <v>14.4</v>
          </cell>
          <cell r="J6">
            <v>32.76</v>
          </cell>
          <cell r="K6">
            <v>0</v>
          </cell>
        </row>
        <row r="7">
          <cell r="B7">
            <v>25.616666666666671</v>
          </cell>
          <cell r="C7">
            <v>31</v>
          </cell>
          <cell r="D7">
            <v>22.3</v>
          </cell>
          <cell r="E7">
            <v>82.291666666666671</v>
          </cell>
          <cell r="F7">
            <v>97</v>
          </cell>
          <cell r="G7">
            <v>58</v>
          </cell>
          <cell r="H7">
            <v>11.16</v>
          </cell>
          <cell r="J7">
            <v>22.32</v>
          </cell>
          <cell r="K7">
            <v>0</v>
          </cell>
        </row>
        <row r="8">
          <cell r="B8">
            <v>23.704166666666666</v>
          </cell>
          <cell r="C8">
            <v>27.1</v>
          </cell>
          <cell r="D8">
            <v>21.3</v>
          </cell>
          <cell r="E8">
            <v>80.708333333333329</v>
          </cell>
          <cell r="F8">
            <v>92</v>
          </cell>
          <cell r="G8">
            <v>63</v>
          </cell>
          <cell r="H8">
            <v>22.32</v>
          </cell>
          <cell r="J8">
            <v>36.36</v>
          </cell>
          <cell r="K8">
            <v>0</v>
          </cell>
        </row>
        <row r="9">
          <cell r="B9">
            <v>19.352173913043476</v>
          </cell>
          <cell r="C9">
            <v>26.5</v>
          </cell>
          <cell r="D9">
            <v>14.2</v>
          </cell>
          <cell r="E9">
            <v>74.956521739130437</v>
          </cell>
          <cell r="F9">
            <v>88</v>
          </cell>
          <cell r="G9">
            <v>59</v>
          </cell>
          <cell r="H9">
            <v>23.400000000000002</v>
          </cell>
          <cell r="J9">
            <v>39.6</v>
          </cell>
          <cell r="K9">
            <v>0</v>
          </cell>
        </row>
        <row r="10">
          <cell r="B10">
            <v>23.116666666666664</v>
          </cell>
          <cell r="C10">
            <v>28.7</v>
          </cell>
          <cell r="D10">
            <v>18.7</v>
          </cell>
          <cell r="E10">
            <v>64.375</v>
          </cell>
          <cell r="F10">
            <v>79</v>
          </cell>
          <cell r="G10">
            <v>48</v>
          </cell>
          <cell r="H10">
            <v>25.56</v>
          </cell>
          <cell r="J10">
            <v>42.84</v>
          </cell>
          <cell r="K10">
            <v>0</v>
          </cell>
        </row>
        <row r="11">
          <cell r="B11">
            <v>23.55</v>
          </cell>
          <cell r="C11">
            <v>30.8</v>
          </cell>
          <cell r="D11">
            <v>18.3</v>
          </cell>
          <cell r="E11">
            <v>66.875</v>
          </cell>
          <cell r="F11">
            <v>84</v>
          </cell>
          <cell r="G11">
            <v>49</v>
          </cell>
          <cell r="H11">
            <v>24.840000000000003</v>
          </cell>
          <cell r="J11">
            <v>45.72</v>
          </cell>
          <cell r="K11">
            <v>0</v>
          </cell>
        </row>
        <row r="12">
          <cell r="B12">
            <v>23.383333333333329</v>
          </cell>
          <cell r="C12">
            <v>26.4</v>
          </cell>
          <cell r="D12">
            <v>20.8</v>
          </cell>
          <cell r="E12">
            <v>79.166666666666671</v>
          </cell>
          <cell r="F12">
            <v>97</v>
          </cell>
          <cell r="G12">
            <v>68</v>
          </cell>
          <cell r="H12">
            <v>25.2</v>
          </cell>
          <cell r="J12">
            <v>39.96</v>
          </cell>
          <cell r="K12">
            <v>22.400000000000002</v>
          </cell>
        </row>
        <row r="13">
          <cell r="B13">
            <v>21.820833333333329</v>
          </cell>
          <cell r="C13">
            <v>26.3</v>
          </cell>
          <cell r="D13">
            <v>19.2</v>
          </cell>
          <cell r="E13">
            <v>81.916666666666671</v>
          </cell>
          <cell r="F13">
            <v>95</v>
          </cell>
          <cell r="G13">
            <v>58</v>
          </cell>
          <cell r="H13">
            <v>11.520000000000001</v>
          </cell>
          <cell r="J13">
            <v>23.040000000000003</v>
          </cell>
          <cell r="K13">
            <v>0</v>
          </cell>
        </row>
        <row r="14">
          <cell r="B14">
            <v>20.887499999999996</v>
          </cell>
          <cell r="C14">
            <v>27.5</v>
          </cell>
          <cell r="D14">
            <v>15.9</v>
          </cell>
          <cell r="E14">
            <v>76.416666666666671</v>
          </cell>
          <cell r="F14">
            <v>96</v>
          </cell>
          <cell r="G14">
            <v>51</v>
          </cell>
          <cell r="H14">
            <v>10.44</v>
          </cell>
          <cell r="J14">
            <v>20.88</v>
          </cell>
          <cell r="K14">
            <v>0</v>
          </cell>
        </row>
        <row r="15">
          <cell r="B15">
            <v>22.333333333333332</v>
          </cell>
          <cell r="C15">
            <v>30.6</v>
          </cell>
          <cell r="D15">
            <v>15.8</v>
          </cell>
          <cell r="E15">
            <v>76.791666666666671</v>
          </cell>
          <cell r="F15">
            <v>97</v>
          </cell>
          <cell r="G15">
            <v>50</v>
          </cell>
          <cell r="H15">
            <v>10.08</v>
          </cell>
          <cell r="J15">
            <v>21.96</v>
          </cell>
          <cell r="K15">
            <v>0</v>
          </cell>
        </row>
        <row r="16">
          <cell r="B16">
            <v>21.858333333333334</v>
          </cell>
          <cell r="C16">
            <v>25.4</v>
          </cell>
          <cell r="D16">
            <v>19.8</v>
          </cell>
          <cell r="E16">
            <v>87.208333333333329</v>
          </cell>
          <cell r="F16">
            <v>97</v>
          </cell>
          <cell r="G16">
            <v>71</v>
          </cell>
          <cell r="H16">
            <v>16.559999999999999</v>
          </cell>
          <cell r="J16">
            <v>37.440000000000005</v>
          </cell>
          <cell r="K16">
            <v>66.599999999999994</v>
          </cell>
        </row>
        <row r="17">
          <cell r="B17">
            <v>21.916666666666668</v>
          </cell>
          <cell r="C17">
            <v>25.4</v>
          </cell>
          <cell r="D17">
            <v>20.100000000000001</v>
          </cell>
          <cell r="E17">
            <v>89.291666666666671</v>
          </cell>
          <cell r="F17">
            <v>97</v>
          </cell>
          <cell r="G17">
            <v>70</v>
          </cell>
          <cell r="H17">
            <v>13.32</v>
          </cell>
          <cell r="J17">
            <v>25.56</v>
          </cell>
          <cell r="K17">
            <v>2</v>
          </cell>
        </row>
        <row r="18">
          <cell r="B18">
            <v>22.326086956521738</v>
          </cell>
          <cell r="C18">
            <v>28.8</v>
          </cell>
          <cell r="D18">
            <v>16.3</v>
          </cell>
          <cell r="E18">
            <v>81.739130434782609</v>
          </cell>
          <cell r="F18">
            <v>97</v>
          </cell>
          <cell r="G18">
            <v>52</v>
          </cell>
          <cell r="H18">
            <v>12.96</v>
          </cell>
          <cell r="J18">
            <v>23.400000000000002</v>
          </cell>
          <cell r="K18">
            <v>0</v>
          </cell>
        </row>
        <row r="19">
          <cell r="B19">
            <v>20.804347826086957</v>
          </cell>
          <cell r="C19">
            <v>23.1</v>
          </cell>
          <cell r="D19">
            <v>18.3</v>
          </cell>
          <cell r="E19">
            <v>92.086956521739125</v>
          </cell>
          <cell r="F19">
            <v>96</v>
          </cell>
          <cell r="G19">
            <v>77</v>
          </cell>
          <cell r="H19">
            <v>12.24</v>
          </cell>
          <cell r="J19">
            <v>21.6</v>
          </cell>
          <cell r="K19">
            <v>27.2</v>
          </cell>
        </row>
        <row r="20">
          <cell r="B20">
            <v>21.865217391304348</v>
          </cell>
          <cell r="C20">
            <v>25.6</v>
          </cell>
          <cell r="D20">
            <v>19.7</v>
          </cell>
          <cell r="E20">
            <v>89.304347826086953</v>
          </cell>
          <cell r="F20">
            <v>96</v>
          </cell>
          <cell r="G20">
            <v>75</v>
          </cell>
          <cell r="H20">
            <v>12.6</v>
          </cell>
          <cell r="J20">
            <v>23.040000000000003</v>
          </cell>
          <cell r="K20">
            <v>4.6000000000000005</v>
          </cell>
        </row>
        <row r="21">
          <cell r="B21">
            <v>22.870833333333334</v>
          </cell>
          <cell r="C21">
            <v>29.8</v>
          </cell>
          <cell r="D21">
            <v>18.399999999999999</v>
          </cell>
          <cell r="F21">
            <v>98</v>
          </cell>
          <cell r="G21">
            <v>63</v>
          </cell>
          <cell r="H21">
            <v>17.28</v>
          </cell>
          <cell r="J21">
            <v>30.240000000000002</v>
          </cell>
          <cell r="K21">
            <v>1.6</v>
          </cell>
        </row>
        <row r="22">
          <cell r="B22">
            <v>22.033333333333335</v>
          </cell>
          <cell r="C22">
            <v>24.4</v>
          </cell>
          <cell r="D22">
            <v>20.3</v>
          </cell>
          <cell r="E22">
            <v>92.208333333333329</v>
          </cell>
          <cell r="F22">
            <v>97</v>
          </cell>
          <cell r="G22">
            <v>81</v>
          </cell>
          <cell r="H22">
            <v>16.559999999999999</v>
          </cell>
          <cell r="J22">
            <v>25.2</v>
          </cell>
          <cell r="K22">
            <v>0.4</v>
          </cell>
        </row>
        <row r="23">
          <cell r="B23">
            <v>22.673913043478255</v>
          </cell>
          <cell r="C23">
            <v>27.8</v>
          </cell>
          <cell r="D23">
            <v>19.399999999999999</v>
          </cell>
          <cell r="E23">
            <v>86.608695652173907</v>
          </cell>
          <cell r="F23">
            <v>97</v>
          </cell>
          <cell r="G23">
            <v>63</v>
          </cell>
          <cell r="H23">
            <v>9.7200000000000006</v>
          </cell>
          <cell r="J23">
            <v>21.6</v>
          </cell>
          <cell r="K23">
            <v>0.2</v>
          </cell>
        </row>
        <row r="24">
          <cell r="B24">
            <v>22.458333333333332</v>
          </cell>
          <cell r="C24">
            <v>28.9</v>
          </cell>
          <cell r="D24">
            <v>17.600000000000001</v>
          </cell>
          <cell r="E24">
            <v>85.833333333333329</v>
          </cell>
          <cell r="F24">
            <v>99</v>
          </cell>
          <cell r="G24">
            <v>61</v>
          </cell>
          <cell r="H24">
            <v>10.44</v>
          </cell>
          <cell r="J24">
            <v>24.840000000000003</v>
          </cell>
          <cell r="K24">
            <v>0</v>
          </cell>
        </row>
        <row r="25">
          <cell r="B25">
            <v>23.420833333333324</v>
          </cell>
          <cell r="C25">
            <v>29.9</v>
          </cell>
          <cell r="D25">
            <v>17.8</v>
          </cell>
          <cell r="E25">
            <v>80.125</v>
          </cell>
          <cell r="F25">
            <v>99</v>
          </cell>
          <cell r="G25">
            <v>51</v>
          </cell>
          <cell r="H25">
            <v>10.08</v>
          </cell>
          <cell r="J25">
            <v>21.6</v>
          </cell>
          <cell r="K25">
            <v>0</v>
          </cell>
        </row>
        <row r="26">
          <cell r="B26">
            <v>23.008333333333336</v>
          </cell>
          <cell r="C26">
            <v>29.6</v>
          </cell>
          <cell r="D26">
            <v>17.2</v>
          </cell>
          <cell r="E26">
            <v>78.791666666666671</v>
          </cell>
          <cell r="F26">
            <v>98</v>
          </cell>
          <cell r="G26">
            <v>53</v>
          </cell>
          <cell r="H26">
            <v>15.840000000000002</v>
          </cell>
          <cell r="J26">
            <v>29.880000000000003</v>
          </cell>
          <cell r="K26">
            <v>0</v>
          </cell>
        </row>
        <row r="27">
          <cell r="B27">
            <v>22.891666666666662</v>
          </cell>
          <cell r="C27">
            <v>28.3</v>
          </cell>
          <cell r="D27">
            <v>18.7</v>
          </cell>
          <cell r="E27">
            <v>76.75</v>
          </cell>
          <cell r="F27">
            <v>94</v>
          </cell>
          <cell r="G27">
            <v>53</v>
          </cell>
          <cell r="H27">
            <v>22.32</v>
          </cell>
          <cell r="J27">
            <v>32.76</v>
          </cell>
          <cell r="K27">
            <v>0</v>
          </cell>
        </row>
        <row r="28">
          <cell r="B28">
            <v>19.645833333333332</v>
          </cell>
          <cell r="C28">
            <v>23.5</v>
          </cell>
          <cell r="D28">
            <v>16.899999999999999</v>
          </cell>
          <cell r="E28">
            <v>86.5</v>
          </cell>
          <cell r="F28">
            <v>97</v>
          </cell>
          <cell r="G28">
            <v>71</v>
          </cell>
          <cell r="H28">
            <v>19.440000000000001</v>
          </cell>
          <cell r="J28">
            <v>36</v>
          </cell>
          <cell r="K28">
            <v>46.400000000000013</v>
          </cell>
        </row>
        <row r="29">
          <cell r="B29">
            <v>20.508333333333336</v>
          </cell>
          <cell r="C29">
            <v>25</v>
          </cell>
          <cell r="D29">
            <v>17.899999999999999</v>
          </cell>
          <cell r="E29">
            <v>91.041666666666671</v>
          </cell>
          <cell r="F29">
            <v>98</v>
          </cell>
          <cell r="G29">
            <v>76</v>
          </cell>
          <cell r="H29">
            <v>18</v>
          </cell>
          <cell r="J29">
            <v>24.48</v>
          </cell>
          <cell r="K29">
            <v>0.60000000000000009</v>
          </cell>
        </row>
        <row r="30">
          <cell r="B30">
            <v>23.670833333333334</v>
          </cell>
          <cell r="C30">
            <v>29.1</v>
          </cell>
          <cell r="D30">
            <v>20.9</v>
          </cell>
          <cell r="E30">
            <v>88.458333333333329</v>
          </cell>
          <cell r="F30">
            <v>98</v>
          </cell>
          <cell r="G30">
            <v>66</v>
          </cell>
          <cell r="H30">
            <v>15.120000000000001</v>
          </cell>
          <cell r="J30">
            <v>22.68</v>
          </cell>
          <cell r="K30">
            <v>0.60000000000000009</v>
          </cell>
        </row>
        <row r="31">
          <cell r="B31">
            <v>21.758333333333329</v>
          </cell>
          <cell r="C31">
            <v>24.1</v>
          </cell>
          <cell r="D31">
            <v>20.2</v>
          </cell>
          <cell r="E31">
            <v>94.791666666666671</v>
          </cell>
          <cell r="F31">
            <v>99</v>
          </cell>
          <cell r="G31">
            <v>88</v>
          </cell>
          <cell r="H31">
            <v>13.32</v>
          </cell>
          <cell r="J31">
            <v>23.400000000000002</v>
          </cell>
          <cell r="K31">
            <v>33.000000000000007</v>
          </cell>
        </row>
        <row r="32">
          <cell r="B32">
            <v>20.741666666666667</v>
          </cell>
          <cell r="C32">
            <v>24.8</v>
          </cell>
          <cell r="D32">
            <v>17.600000000000001</v>
          </cell>
          <cell r="E32">
            <v>86.083333333333329</v>
          </cell>
          <cell r="F32">
            <v>99</v>
          </cell>
          <cell r="G32">
            <v>54</v>
          </cell>
          <cell r="H32">
            <v>18.720000000000002</v>
          </cell>
          <cell r="J32">
            <v>31.319999999999997</v>
          </cell>
          <cell r="K32">
            <v>0.2</v>
          </cell>
        </row>
        <row r="33">
          <cell r="B33">
            <v>16.858333333333334</v>
          </cell>
          <cell r="C33">
            <v>24.8</v>
          </cell>
          <cell r="D33">
            <v>8.5</v>
          </cell>
          <cell r="E33">
            <v>69.166666666666671</v>
          </cell>
          <cell r="F33">
            <v>96</v>
          </cell>
          <cell r="G33">
            <v>34</v>
          </cell>
          <cell r="H33">
            <v>14.76</v>
          </cell>
          <cell r="J33">
            <v>24.12</v>
          </cell>
          <cell r="K33">
            <v>0</v>
          </cell>
        </row>
        <row r="34">
          <cell r="B34">
            <v>17.05</v>
          </cell>
          <cell r="C34">
            <v>27.4</v>
          </cell>
          <cell r="D34">
            <v>7.4</v>
          </cell>
          <cell r="E34">
            <v>72.041666666666671</v>
          </cell>
          <cell r="F34">
            <v>99</v>
          </cell>
          <cell r="G34">
            <v>34</v>
          </cell>
          <cell r="H34">
            <v>9.3600000000000012</v>
          </cell>
          <cell r="J34">
            <v>23.400000000000002</v>
          </cell>
          <cell r="K34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22.858333333333334</v>
          </cell>
          <cell r="C5">
            <v>28.4</v>
          </cell>
          <cell r="D5">
            <v>21.2</v>
          </cell>
          <cell r="E5">
            <v>84.888888888888886</v>
          </cell>
          <cell r="F5">
            <v>100</v>
          </cell>
          <cell r="G5">
            <v>64</v>
          </cell>
          <cell r="H5">
            <v>12.24</v>
          </cell>
          <cell r="J5">
            <v>34.56</v>
          </cell>
          <cell r="K5">
            <v>20.399999999999999</v>
          </cell>
        </row>
        <row r="6">
          <cell r="B6">
            <v>23.595833333333331</v>
          </cell>
          <cell r="C6">
            <v>31.7</v>
          </cell>
          <cell r="D6">
            <v>19.8</v>
          </cell>
          <cell r="E6">
            <v>79.545454545454547</v>
          </cell>
          <cell r="F6">
            <v>92</v>
          </cell>
          <cell r="G6">
            <v>56</v>
          </cell>
          <cell r="H6">
            <v>8.2799999999999994</v>
          </cell>
          <cell r="J6">
            <v>21.6</v>
          </cell>
          <cell r="K6">
            <v>2</v>
          </cell>
        </row>
        <row r="7">
          <cell r="B7">
            <v>24.695833333333336</v>
          </cell>
          <cell r="C7">
            <v>31.3</v>
          </cell>
          <cell r="D7">
            <v>21.4</v>
          </cell>
          <cell r="E7">
            <v>79.5625</v>
          </cell>
          <cell r="F7">
            <v>100</v>
          </cell>
          <cell r="G7">
            <v>53</v>
          </cell>
          <cell r="H7">
            <v>3.9600000000000004</v>
          </cell>
          <cell r="J7">
            <v>17.64</v>
          </cell>
          <cell r="K7">
            <v>0.2</v>
          </cell>
        </row>
        <row r="8">
          <cell r="B8">
            <v>22.866666666666664</v>
          </cell>
          <cell r="C8">
            <v>26.8</v>
          </cell>
          <cell r="D8">
            <v>19.100000000000001</v>
          </cell>
          <cell r="E8">
            <v>82</v>
          </cell>
          <cell r="F8">
            <v>92</v>
          </cell>
          <cell r="G8">
            <v>64</v>
          </cell>
          <cell r="H8">
            <v>11.16</v>
          </cell>
          <cell r="J8">
            <v>24.840000000000003</v>
          </cell>
          <cell r="K8">
            <v>0</v>
          </cell>
        </row>
        <row r="9">
          <cell r="B9">
            <v>19.195833333333333</v>
          </cell>
          <cell r="C9">
            <v>26.4</v>
          </cell>
          <cell r="D9">
            <v>13.9</v>
          </cell>
          <cell r="E9">
            <v>73.666666666666671</v>
          </cell>
          <cell r="F9">
            <v>87</v>
          </cell>
          <cell r="G9">
            <v>56</v>
          </cell>
          <cell r="H9">
            <v>9</v>
          </cell>
          <cell r="J9">
            <v>21.240000000000002</v>
          </cell>
          <cell r="K9">
            <v>0</v>
          </cell>
        </row>
        <row r="10">
          <cell r="B10">
            <v>22.099999999999998</v>
          </cell>
          <cell r="C10">
            <v>27.7</v>
          </cell>
          <cell r="D10">
            <v>18</v>
          </cell>
          <cell r="E10">
            <v>69.875</v>
          </cell>
          <cell r="F10">
            <v>84</v>
          </cell>
          <cell r="G10">
            <v>52</v>
          </cell>
          <cell r="H10">
            <v>20.16</v>
          </cell>
          <cell r="J10">
            <v>39.6</v>
          </cell>
          <cell r="K10">
            <v>0</v>
          </cell>
        </row>
        <row r="11">
          <cell r="B11">
            <v>22.166666666666671</v>
          </cell>
          <cell r="C11">
            <v>29.8</v>
          </cell>
          <cell r="D11">
            <v>16.7</v>
          </cell>
          <cell r="E11">
            <v>74.125</v>
          </cell>
          <cell r="F11">
            <v>91</v>
          </cell>
          <cell r="G11">
            <v>49</v>
          </cell>
          <cell r="H11">
            <v>18</v>
          </cell>
          <cell r="J11">
            <v>36</v>
          </cell>
          <cell r="K11">
            <v>0</v>
          </cell>
        </row>
        <row r="12">
          <cell r="B12">
            <v>21.829166666666669</v>
          </cell>
          <cell r="C12">
            <v>25.3</v>
          </cell>
          <cell r="D12">
            <v>20.5</v>
          </cell>
          <cell r="E12">
            <v>88.318181818181813</v>
          </cell>
          <cell r="F12">
            <v>100</v>
          </cell>
          <cell r="G12">
            <v>75</v>
          </cell>
          <cell r="H12">
            <v>10.08</v>
          </cell>
          <cell r="J12">
            <v>24.48</v>
          </cell>
          <cell r="K12">
            <v>13.399999999999999</v>
          </cell>
        </row>
        <row r="13">
          <cell r="B13">
            <v>21.262499999999999</v>
          </cell>
          <cell r="C13">
            <v>26.8</v>
          </cell>
          <cell r="D13">
            <v>18.3</v>
          </cell>
          <cell r="E13">
            <v>80.708333333333329</v>
          </cell>
          <cell r="F13">
            <v>97</v>
          </cell>
          <cell r="G13">
            <v>46</v>
          </cell>
          <cell r="H13">
            <v>7.2</v>
          </cell>
          <cell r="J13">
            <v>18.36</v>
          </cell>
          <cell r="K13">
            <v>0</v>
          </cell>
        </row>
        <row r="14">
          <cell r="B14">
            <v>20.170833333333331</v>
          </cell>
          <cell r="C14">
            <v>27.8</v>
          </cell>
          <cell r="D14">
            <v>15.6</v>
          </cell>
          <cell r="E14">
            <v>78.041666666666671</v>
          </cell>
          <cell r="F14">
            <v>93</v>
          </cell>
          <cell r="G14">
            <v>49</v>
          </cell>
          <cell r="H14">
            <v>5.4</v>
          </cell>
          <cell r="J14">
            <v>18.36</v>
          </cell>
          <cell r="K14">
            <v>0</v>
          </cell>
        </row>
        <row r="15">
          <cell r="B15">
            <v>22.458333333333332</v>
          </cell>
          <cell r="C15">
            <v>29.7</v>
          </cell>
          <cell r="D15">
            <v>17.3</v>
          </cell>
          <cell r="E15">
            <v>77.375</v>
          </cell>
          <cell r="F15">
            <v>93</v>
          </cell>
          <cell r="G15">
            <v>56</v>
          </cell>
          <cell r="H15">
            <v>9</v>
          </cell>
          <cell r="J15">
            <v>20.52</v>
          </cell>
          <cell r="K15">
            <v>0</v>
          </cell>
        </row>
        <row r="16">
          <cell r="B16">
            <v>20.779166666666669</v>
          </cell>
          <cell r="C16">
            <v>23.5</v>
          </cell>
          <cell r="D16">
            <v>18.100000000000001</v>
          </cell>
          <cell r="E16">
            <v>91.941176470588232</v>
          </cell>
          <cell r="F16">
            <v>96</v>
          </cell>
          <cell r="G16">
            <v>85</v>
          </cell>
          <cell r="H16">
            <v>11.16</v>
          </cell>
          <cell r="J16">
            <v>28.44</v>
          </cell>
          <cell r="K16">
            <v>40.800000000000004</v>
          </cell>
        </row>
        <row r="17">
          <cell r="B17">
            <v>20.858333333333334</v>
          </cell>
          <cell r="C17">
            <v>25.5</v>
          </cell>
          <cell r="D17">
            <v>18.8</v>
          </cell>
          <cell r="E17">
            <v>83.5</v>
          </cell>
          <cell r="F17">
            <v>100</v>
          </cell>
          <cell r="G17">
            <v>71</v>
          </cell>
          <cell r="H17">
            <v>7.5600000000000005</v>
          </cell>
          <cell r="J17">
            <v>21.96</v>
          </cell>
          <cell r="K17">
            <v>1.8</v>
          </cell>
        </row>
        <row r="18">
          <cell r="B18">
            <v>21.399999999999995</v>
          </cell>
          <cell r="C18">
            <v>27.2</v>
          </cell>
          <cell r="D18">
            <v>16.899999999999999</v>
          </cell>
          <cell r="E18">
            <v>81.94736842105263</v>
          </cell>
          <cell r="F18">
            <v>100</v>
          </cell>
          <cell r="G18">
            <v>57</v>
          </cell>
          <cell r="H18">
            <v>7.9200000000000008</v>
          </cell>
          <cell r="J18">
            <v>19.079999999999998</v>
          </cell>
          <cell r="K18">
            <v>0.2</v>
          </cell>
        </row>
        <row r="19">
          <cell r="B19">
            <v>20.683333333333334</v>
          </cell>
          <cell r="C19">
            <v>25.8</v>
          </cell>
          <cell r="D19">
            <v>17.2</v>
          </cell>
          <cell r="E19">
            <v>91.058823529411768</v>
          </cell>
          <cell r="F19">
            <v>100</v>
          </cell>
          <cell r="G19">
            <v>73</v>
          </cell>
          <cell r="H19">
            <v>6.48</v>
          </cell>
          <cell r="J19">
            <v>13.68</v>
          </cell>
          <cell r="K19">
            <v>8.1999999999999993</v>
          </cell>
        </row>
        <row r="20">
          <cell r="B20">
            <v>21.512499999999999</v>
          </cell>
          <cell r="C20">
            <v>26.5</v>
          </cell>
          <cell r="D20">
            <v>19.100000000000001</v>
          </cell>
          <cell r="E20">
            <v>83.727272727272734</v>
          </cell>
          <cell r="F20">
            <v>100</v>
          </cell>
          <cell r="G20">
            <v>68</v>
          </cell>
          <cell r="H20">
            <v>10.8</v>
          </cell>
          <cell r="J20">
            <v>21.96</v>
          </cell>
          <cell r="K20">
            <v>3.4000000000000004</v>
          </cell>
        </row>
        <row r="21">
          <cell r="B21">
            <v>21.504166666666663</v>
          </cell>
          <cell r="C21">
            <v>24.9</v>
          </cell>
          <cell r="D21">
            <v>19.899999999999999</v>
          </cell>
          <cell r="E21">
            <v>91.428571428571431</v>
          </cell>
          <cell r="F21">
            <v>100</v>
          </cell>
          <cell r="G21">
            <v>80</v>
          </cell>
          <cell r="H21">
            <v>11.16</v>
          </cell>
          <cell r="J21">
            <v>21.6</v>
          </cell>
          <cell r="K21">
            <v>3</v>
          </cell>
        </row>
        <row r="22">
          <cell r="B22">
            <v>20.454166666666669</v>
          </cell>
          <cell r="C22">
            <v>21</v>
          </cell>
          <cell r="D22">
            <v>19.899999999999999</v>
          </cell>
          <cell r="E22">
            <v>100</v>
          </cell>
          <cell r="F22" t="str">
            <v>*</v>
          </cell>
          <cell r="G22" t="str">
            <v>*</v>
          </cell>
          <cell r="H22">
            <v>7.9200000000000008</v>
          </cell>
          <cell r="J22">
            <v>22.68</v>
          </cell>
          <cell r="K22">
            <v>11.2</v>
          </cell>
        </row>
        <row r="23">
          <cell r="B23">
            <v>21.4375</v>
          </cell>
          <cell r="C23">
            <v>26</v>
          </cell>
          <cell r="D23">
            <v>19.5</v>
          </cell>
          <cell r="E23">
            <v>82.6</v>
          </cell>
          <cell r="F23">
            <v>100</v>
          </cell>
          <cell r="G23">
            <v>74</v>
          </cell>
          <cell r="H23">
            <v>14.4</v>
          </cell>
          <cell r="J23">
            <v>27.36</v>
          </cell>
          <cell r="K23">
            <v>7.4000000000000012</v>
          </cell>
        </row>
        <row r="24">
          <cell r="B24">
            <v>21.875</v>
          </cell>
          <cell r="C24">
            <v>28.3</v>
          </cell>
          <cell r="D24">
            <v>17.7</v>
          </cell>
          <cell r="E24">
            <v>76.416666666666671</v>
          </cell>
          <cell r="F24">
            <v>100</v>
          </cell>
          <cell r="G24">
            <v>60</v>
          </cell>
          <cell r="H24">
            <v>12.6</v>
          </cell>
          <cell r="J24">
            <v>23.759999999999998</v>
          </cell>
          <cell r="K24">
            <v>0</v>
          </cell>
        </row>
        <row r="25">
          <cell r="B25">
            <v>22.137500000000003</v>
          </cell>
          <cell r="C25">
            <v>29.5</v>
          </cell>
          <cell r="D25">
            <v>17.399999999999999</v>
          </cell>
          <cell r="E25">
            <v>78.833333333333329</v>
          </cell>
          <cell r="F25">
            <v>100</v>
          </cell>
          <cell r="G25">
            <v>52</v>
          </cell>
          <cell r="H25">
            <v>10.44</v>
          </cell>
          <cell r="J25">
            <v>27.720000000000002</v>
          </cell>
          <cell r="K25">
            <v>0</v>
          </cell>
        </row>
        <row r="26">
          <cell r="B26">
            <v>22.037499999999998</v>
          </cell>
          <cell r="C26">
            <v>28.6</v>
          </cell>
          <cell r="D26">
            <v>17.399999999999999</v>
          </cell>
          <cell r="E26">
            <v>79.349999999999994</v>
          </cell>
          <cell r="F26">
            <v>100</v>
          </cell>
          <cell r="G26">
            <v>54</v>
          </cell>
          <cell r="H26">
            <v>12.96</v>
          </cell>
          <cell r="J26">
            <v>25.2</v>
          </cell>
          <cell r="K26">
            <v>0.2</v>
          </cell>
        </row>
        <row r="27">
          <cell r="B27">
            <v>21.524999999999995</v>
          </cell>
          <cell r="C27">
            <v>28.4</v>
          </cell>
          <cell r="D27">
            <v>16.7</v>
          </cell>
          <cell r="E27">
            <v>80.772727272727266</v>
          </cell>
          <cell r="F27">
            <v>100</v>
          </cell>
          <cell r="G27">
            <v>51</v>
          </cell>
          <cell r="H27">
            <v>13.32</v>
          </cell>
          <cell r="J27">
            <v>27</v>
          </cell>
          <cell r="K27">
            <v>0</v>
          </cell>
        </row>
        <row r="28">
          <cell r="B28">
            <v>18.804166666666667</v>
          </cell>
          <cell r="C28">
            <v>22.3</v>
          </cell>
          <cell r="D28">
            <v>16.3</v>
          </cell>
          <cell r="E28">
            <v>90.055555555555557</v>
          </cell>
          <cell r="F28">
            <v>100</v>
          </cell>
          <cell r="G28">
            <v>81</v>
          </cell>
          <cell r="H28">
            <v>17.28</v>
          </cell>
          <cell r="J28">
            <v>33.480000000000004</v>
          </cell>
          <cell r="K28">
            <v>61.800000000000004</v>
          </cell>
        </row>
        <row r="29">
          <cell r="B29">
            <v>19.862500000000008</v>
          </cell>
          <cell r="C29">
            <v>24</v>
          </cell>
          <cell r="D29">
            <v>17.5</v>
          </cell>
          <cell r="E29">
            <v>88.555555555555557</v>
          </cell>
          <cell r="F29">
            <v>100</v>
          </cell>
          <cell r="G29">
            <v>82</v>
          </cell>
          <cell r="H29">
            <v>12.6</v>
          </cell>
          <cell r="J29">
            <v>23.400000000000002</v>
          </cell>
          <cell r="K29">
            <v>0.4</v>
          </cell>
        </row>
        <row r="30">
          <cell r="B30">
            <v>22.354166666666668</v>
          </cell>
          <cell r="C30">
            <v>31</v>
          </cell>
          <cell r="D30">
            <v>19.5</v>
          </cell>
          <cell r="E30">
            <v>85.444444444444443</v>
          </cell>
          <cell r="F30">
            <v>100</v>
          </cell>
          <cell r="G30">
            <v>62</v>
          </cell>
          <cell r="H30">
            <v>9.3600000000000012</v>
          </cell>
          <cell r="J30">
            <v>23.400000000000002</v>
          </cell>
          <cell r="K30">
            <v>26.599999999999998</v>
          </cell>
        </row>
        <row r="31">
          <cell r="B31">
            <v>20.545833333333331</v>
          </cell>
          <cell r="C31">
            <v>22.5</v>
          </cell>
          <cell r="D31">
            <v>19.100000000000001</v>
          </cell>
          <cell r="E31">
            <v>94</v>
          </cell>
          <cell r="F31">
            <v>99</v>
          </cell>
          <cell r="G31">
            <v>90</v>
          </cell>
          <cell r="H31">
            <v>16.2</v>
          </cell>
          <cell r="J31">
            <v>26.28</v>
          </cell>
          <cell r="K31">
            <v>57.599999999999994</v>
          </cell>
        </row>
        <row r="32">
          <cell r="B32">
            <v>20.991666666666664</v>
          </cell>
          <cell r="C32">
            <v>26.4</v>
          </cell>
          <cell r="D32">
            <v>16</v>
          </cell>
          <cell r="E32">
            <v>73.545454545454547</v>
          </cell>
          <cell r="F32">
            <v>98</v>
          </cell>
          <cell r="G32">
            <v>55</v>
          </cell>
          <cell r="H32">
            <v>7.2</v>
          </cell>
          <cell r="J32">
            <v>19.8</v>
          </cell>
          <cell r="K32">
            <v>1.2</v>
          </cell>
        </row>
        <row r="33">
          <cell r="B33">
            <v>16.275000000000002</v>
          </cell>
          <cell r="C33">
            <v>25.9</v>
          </cell>
          <cell r="D33">
            <v>9.1</v>
          </cell>
          <cell r="E33">
            <v>71.833333333333329</v>
          </cell>
          <cell r="F33">
            <v>95</v>
          </cell>
          <cell r="G33">
            <v>28</v>
          </cell>
          <cell r="H33">
            <v>5.4</v>
          </cell>
          <cell r="J33">
            <v>18</v>
          </cell>
          <cell r="K33">
            <v>0.2</v>
          </cell>
        </row>
        <row r="34">
          <cell r="B34">
            <v>16.162500000000001</v>
          </cell>
          <cell r="C34">
            <v>26.1</v>
          </cell>
          <cell r="D34">
            <v>8.3000000000000007</v>
          </cell>
          <cell r="E34">
            <v>71.875</v>
          </cell>
          <cell r="F34">
            <v>93</v>
          </cell>
          <cell r="G34">
            <v>29</v>
          </cell>
          <cell r="H34">
            <v>8.64</v>
          </cell>
          <cell r="J34">
            <v>17.64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24.704166666666662</v>
          </cell>
          <cell r="C5">
            <v>29.7</v>
          </cell>
          <cell r="D5">
            <v>22.1</v>
          </cell>
          <cell r="E5">
            <v>93.541666666666671</v>
          </cell>
          <cell r="F5">
            <v>100</v>
          </cell>
          <cell r="G5">
            <v>65</v>
          </cell>
          <cell r="H5">
            <v>8.64</v>
          </cell>
          <cell r="J5">
            <v>37.800000000000004</v>
          </cell>
          <cell r="K5">
            <v>5</v>
          </cell>
        </row>
        <row r="6">
          <cell r="B6">
            <v>25.108333333333334</v>
          </cell>
          <cell r="C6">
            <v>33.1</v>
          </cell>
          <cell r="D6">
            <v>21.1</v>
          </cell>
          <cell r="E6">
            <v>88.833333333333329</v>
          </cell>
          <cell r="F6">
            <v>100</v>
          </cell>
          <cell r="G6">
            <v>54</v>
          </cell>
          <cell r="H6">
            <v>11.16</v>
          </cell>
          <cell r="J6">
            <v>42.480000000000004</v>
          </cell>
          <cell r="K6">
            <v>27.6</v>
          </cell>
        </row>
        <row r="7">
          <cell r="B7">
            <v>24.920833333333334</v>
          </cell>
          <cell r="C7">
            <v>31.8</v>
          </cell>
          <cell r="D7">
            <v>20.9</v>
          </cell>
          <cell r="E7">
            <v>87.375</v>
          </cell>
          <cell r="F7">
            <v>100</v>
          </cell>
          <cell r="G7">
            <v>59</v>
          </cell>
          <cell r="H7">
            <v>6.84</v>
          </cell>
          <cell r="J7">
            <v>23.759999999999998</v>
          </cell>
          <cell r="K7">
            <v>2</v>
          </cell>
        </row>
        <row r="8">
          <cell r="B8">
            <v>25.829166666666655</v>
          </cell>
          <cell r="C8">
            <v>29.8</v>
          </cell>
          <cell r="D8">
            <v>23.2</v>
          </cell>
          <cell r="E8">
            <v>80.958333333333329</v>
          </cell>
          <cell r="F8">
            <v>100</v>
          </cell>
          <cell r="G8">
            <v>58</v>
          </cell>
          <cell r="H8">
            <v>13.68</v>
          </cell>
          <cell r="J8">
            <v>37.080000000000005</v>
          </cell>
          <cell r="K8">
            <v>0</v>
          </cell>
        </row>
        <row r="9">
          <cell r="B9">
            <v>22.037499999999998</v>
          </cell>
          <cell r="C9">
            <v>28.4</v>
          </cell>
          <cell r="D9">
            <v>16.600000000000001</v>
          </cell>
          <cell r="E9">
            <v>75.083333333333329</v>
          </cell>
          <cell r="F9">
            <v>85</v>
          </cell>
          <cell r="G9">
            <v>61</v>
          </cell>
          <cell r="H9">
            <v>10.8</v>
          </cell>
          <cell r="J9">
            <v>28.8</v>
          </cell>
          <cell r="K9">
            <v>0</v>
          </cell>
        </row>
        <row r="10">
          <cell r="B10">
            <v>23.029166666666665</v>
          </cell>
          <cell r="C10">
            <v>28.8</v>
          </cell>
          <cell r="D10">
            <v>17.899999999999999</v>
          </cell>
          <cell r="E10">
            <v>74.875</v>
          </cell>
          <cell r="F10">
            <v>100</v>
          </cell>
          <cell r="G10">
            <v>52</v>
          </cell>
          <cell r="H10">
            <v>15.120000000000001</v>
          </cell>
          <cell r="J10">
            <v>36</v>
          </cell>
          <cell r="K10">
            <v>0</v>
          </cell>
        </row>
        <row r="11">
          <cell r="B11">
            <v>23.575000000000003</v>
          </cell>
          <cell r="C11">
            <v>30.2</v>
          </cell>
          <cell r="D11">
            <v>18.100000000000001</v>
          </cell>
          <cell r="E11">
            <v>75.208333333333329</v>
          </cell>
          <cell r="F11">
            <v>100</v>
          </cell>
          <cell r="G11">
            <v>54</v>
          </cell>
          <cell r="H11">
            <v>12.24</v>
          </cell>
          <cell r="J11">
            <v>29.52</v>
          </cell>
          <cell r="K11">
            <v>0</v>
          </cell>
        </row>
        <row r="12">
          <cell r="B12">
            <v>25.275000000000002</v>
          </cell>
          <cell r="C12">
            <v>31</v>
          </cell>
          <cell r="D12">
            <v>21.9</v>
          </cell>
          <cell r="E12">
            <v>81.375</v>
          </cell>
          <cell r="F12">
            <v>100</v>
          </cell>
          <cell r="G12">
            <v>58</v>
          </cell>
          <cell r="H12">
            <v>11.879999999999999</v>
          </cell>
          <cell r="J12">
            <v>31.680000000000003</v>
          </cell>
          <cell r="K12">
            <v>0.4</v>
          </cell>
        </row>
        <row r="13">
          <cell r="B13">
            <v>23.341666666666665</v>
          </cell>
          <cell r="C13">
            <v>29.9</v>
          </cell>
          <cell r="D13">
            <v>19.2</v>
          </cell>
          <cell r="E13">
            <v>83.708333333333329</v>
          </cell>
          <cell r="F13">
            <v>100</v>
          </cell>
          <cell r="G13">
            <v>55</v>
          </cell>
          <cell r="H13">
            <v>11.16</v>
          </cell>
          <cell r="J13">
            <v>24.840000000000003</v>
          </cell>
          <cell r="K13">
            <v>0</v>
          </cell>
        </row>
        <row r="14">
          <cell r="B14">
            <v>24.120833333333337</v>
          </cell>
          <cell r="C14">
            <v>30.2</v>
          </cell>
          <cell r="D14">
            <v>19.899999999999999</v>
          </cell>
          <cell r="E14">
            <v>72.25</v>
          </cell>
          <cell r="F14">
            <v>95</v>
          </cell>
          <cell r="G14">
            <v>51</v>
          </cell>
          <cell r="H14">
            <v>7.5600000000000005</v>
          </cell>
          <cell r="J14">
            <v>19.8</v>
          </cell>
          <cell r="K14">
            <v>0</v>
          </cell>
        </row>
        <row r="15">
          <cell r="B15">
            <v>25.337500000000002</v>
          </cell>
          <cell r="C15">
            <v>32.4</v>
          </cell>
          <cell r="D15">
            <v>20.2</v>
          </cell>
          <cell r="E15">
            <v>75.958333333333329</v>
          </cell>
          <cell r="F15">
            <v>100</v>
          </cell>
          <cell r="G15">
            <v>50</v>
          </cell>
          <cell r="H15">
            <v>8.2799999999999994</v>
          </cell>
          <cell r="J15">
            <v>23.040000000000003</v>
          </cell>
          <cell r="K15">
            <v>0</v>
          </cell>
        </row>
        <row r="16">
          <cell r="B16">
            <v>24.025000000000002</v>
          </cell>
          <cell r="C16">
            <v>27.8</v>
          </cell>
          <cell r="D16">
            <v>20.2</v>
          </cell>
          <cell r="E16">
            <v>89.416666666666671</v>
          </cell>
          <cell r="F16">
            <v>100</v>
          </cell>
          <cell r="G16">
            <v>66</v>
          </cell>
          <cell r="H16">
            <v>21.240000000000002</v>
          </cell>
          <cell r="J16">
            <v>39.24</v>
          </cell>
          <cell r="K16">
            <v>46.8</v>
          </cell>
        </row>
        <row r="17">
          <cell r="B17">
            <v>22.291666666666668</v>
          </cell>
          <cell r="C17">
            <v>27.4</v>
          </cell>
          <cell r="D17">
            <v>20.100000000000001</v>
          </cell>
          <cell r="E17">
            <v>93.333333333333329</v>
          </cell>
          <cell r="F17">
            <v>100</v>
          </cell>
          <cell r="G17">
            <v>68</v>
          </cell>
          <cell r="H17">
            <v>12.6</v>
          </cell>
          <cell r="J17">
            <v>24.840000000000003</v>
          </cell>
          <cell r="K17">
            <v>0.4</v>
          </cell>
        </row>
        <row r="18">
          <cell r="B18">
            <v>22.358333333333334</v>
          </cell>
          <cell r="C18">
            <v>27.3</v>
          </cell>
          <cell r="D18">
            <v>19.8</v>
          </cell>
          <cell r="E18">
            <v>91.958333333333329</v>
          </cell>
          <cell r="F18">
            <v>100</v>
          </cell>
          <cell r="G18">
            <v>64</v>
          </cell>
          <cell r="H18">
            <v>7.9200000000000008</v>
          </cell>
          <cell r="J18">
            <v>17.28</v>
          </cell>
          <cell r="K18">
            <v>0</v>
          </cell>
        </row>
        <row r="19">
          <cell r="B19">
            <v>23.416666666666671</v>
          </cell>
          <cell r="C19">
            <v>29.9</v>
          </cell>
          <cell r="D19">
            <v>19.8</v>
          </cell>
          <cell r="E19">
            <v>91.583333333333329</v>
          </cell>
          <cell r="F19">
            <v>100</v>
          </cell>
          <cell r="G19">
            <v>66</v>
          </cell>
          <cell r="H19">
            <v>14.76</v>
          </cell>
          <cell r="J19">
            <v>45</v>
          </cell>
          <cell r="K19">
            <v>2.4000000000000004</v>
          </cell>
        </row>
        <row r="20">
          <cell r="B20">
            <v>22.829166666666666</v>
          </cell>
          <cell r="C20">
            <v>27.4</v>
          </cell>
          <cell r="D20">
            <v>21.1</v>
          </cell>
          <cell r="E20">
            <v>96.791666666666671</v>
          </cell>
          <cell r="F20">
            <v>100</v>
          </cell>
          <cell r="G20">
            <v>73</v>
          </cell>
          <cell r="H20">
            <v>11.16</v>
          </cell>
          <cell r="J20">
            <v>25.56</v>
          </cell>
          <cell r="K20">
            <v>0.2</v>
          </cell>
        </row>
        <row r="21">
          <cell r="B21">
            <v>22.799999999999997</v>
          </cell>
          <cell r="C21">
            <v>25.3</v>
          </cell>
          <cell r="D21">
            <v>21.2</v>
          </cell>
          <cell r="E21">
            <v>97.75</v>
          </cell>
          <cell r="F21">
            <v>100</v>
          </cell>
          <cell r="G21">
            <v>81</v>
          </cell>
          <cell r="H21">
            <v>10.08</v>
          </cell>
          <cell r="J21">
            <v>20.16</v>
          </cell>
          <cell r="K21">
            <v>14.799999999999999</v>
          </cell>
        </row>
        <row r="22">
          <cell r="B22">
            <v>20.787500000000005</v>
          </cell>
          <cell r="C22">
            <v>22.5</v>
          </cell>
          <cell r="D22">
            <v>19.8</v>
          </cell>
          <cell r="E22">
            <v>100</v>
          </cell>
          <cell r="F22">
            <v>100</v>
          </cell>
          <cell r="G22">
            <v>100</v>
          </cell>
          <cell r="H22">
            <v>9</v>
          </cell>
          <cell r="J22">
            <v>20.88</v>
          </cell>
          <cell r="K22">
            <v>92.400000000000034</v>
          </cell>
        </row>
        <row r="23">
          <cell r="B23">
            <v>21.287500000000001</v>
          </cell>
          <cell r="C23">
            <v>23.9</v>
          </cell>
          <cell r="D23">
            <v>20</v>
          </cell>
          <cell r="E23">
            <v>100</v>
          </cell>
          <cell r="F23">
            <v>100</v>
          </cell>
          <cell r="G23">
            <v>97</v>
          </cell>
          <cell r="H23">
            <v>13.32</v>
          </cell>
          <cell r="J23">
            <v>27</v>
          </cell>
          <cell r="K23">
            <v>19.599999999999998</v>
          </cell>
        </row>
        <row r="24">
          <cell r="B24">
            <v>22.620833333333337</v>
          </cell>
          <cell r="C24">
            <v>26.3</v>
          </cell>
          <cell r="D24">
            <v>19.5</v>
          </cell>
          <cell r="E24">
            <v>93.833333333333329</v>
          </cell>
          <cell r="F24">
            <v>100</v>
          </cell>
          <cell r="G24">
            <v>75</v>
          </cell>
          <cell r="H24">
            <v>8.2799999999999994</v>
          </cell>
          <cell r="J24">
            <v>19.8</v>
          </cell>
          <cell r="K24">
            <v>0.2</v>
          </cell>
        </row>
        <row r="25">
          <cell r="B25">
            <v>24.099999999999998</v>
          </cell>
          <cell r="C25">
            <v>29.2</v>
          </cell>
          <cell r="D25">
            <v>19.899999999999999</v>
          </cell>
          <cell r="E25">
            <v>88.458333333333329</v>
          </cell>
          <cell r="F25">
            <v>100</v>
          </cell>
          <cell r="G25">
            <v>64</v>
          </cell>
          <cell r="H25">
            <v>10.08</v>
          </cell>
          <cell r="J25">
            <v>20.88</v>
          </cell>
          <cell r="K25">
            <v>0</v>
          </cell>
        </row>
        <row r="26">
          <cell r="B26">
            <v>23.558333333333337</v>
          </cell>
          <cell r="C26">
            <v>28.6</v>
          </cell>
          <cell r="D26">
            <v>19</v>
          </cell>
          <cell r="E26">
            <v>86.125</v>
          </cell>
          <cell r="F26">
            <v>100</v>
          </cell>
          <cell r="G26">
            <v>60</v>
          </cell>
          <cell r="H26">
            <v>11.879999999999999</v>
          </cell>
          <cell r="J26">
            <v>26.64</v>
          </cell>
          <cell r="K26">
            <v>0</v>
          </cell>
        </row>
        <row r="27">
          <cell r="B27">
            <v>23.191666666666666</v>
          </cell>
          <cell r="C27">
            <v>28</v>
          </cell>
          <cell r="D27">
            <v>19.899999999999999</v>
          </cell>
          <cell r="E27">
            <v>83.083333333333329</v>
          </cell>
          <cell r="F27">
            <v>100</v>
          </cell>
          <cell r="G27">
            <v>60</v>
          </cell>
          <cell r="H27">
            <v>11.16</v>
          </cell>
          <cell r="J27">
            <v>28.08</v>
          </cell>
          <cell r="K27">
            <v>0</v>
          </cell>
        </row>
        <row r="28">
          <cell r="B28">
            <v>21.095833333333331</v>
          </cell>
          <cell r="C28">
            <v>24.1</v>
          </cell>
          <cell r="D28">
            <v>18.8</v>
          </cell>
          <cell r="E28">
            <v>94.25</v>
          </cell>
          <cell r="F28">
            <v>100</v>
          </cell>
          <cell r="G28">
            <v>80</v>
          </cell>
          <cell r="H28">
            <v>12.24</v>
          </cell>
          <cell r="J28">
            <v>29.880000000000003</v>
          </cell>
          <cell r="K28">
            <v>43.6</v>
          </cell>
        </row>
        <row r="29">
          <cell r="B29">
            <v>21.674999999999997</v>
          </cell>
          <cell r="C29">
            <v>27.8</v>
          </cell>
          <cell r="D29">
            <v>18.8</v>
          </cell>
          <cell r="E29">
            <v>96.208333333333329</v>
          </cell>
          <cell r="F29">
            <v>100</v>
          </cell>
          <cell r="G29">
            <v>74</v>
          </cell>
          <cell r="H29">
            <v>7.2</v>
          </cell>
          <cell r="J29">
            <v>17.28</v>
          </cell>
          <cell r="K29">
            <v>15.999999999999998</v>
          </cell>
        </row>
        <row r="30">
          <cell r="B30">
            <v>24.479166666666668</v>
          </cell>
          <cell r="C30">
            <v>31.7</v>
          </cell>
          <cell r="D30">
            <v>21.6</v>
          </cell>
          <cell r="E30">
            <v>92.916666666666671</v>
          </cell>
          <cell r="F30">
            <v>100</v>
          </cell>
          <cell r="G30">
            <v>64</v>
          </cell>
          <cell r="H30">
            <v>10.08</v>
          </cell>
          <cell r="J30">
            <v>22.68</v>
          </cell>
          <cell r="K30">
            <v>0.8</v>
          </cell>
        </row>
        <row r="31">
          <cell r="B31">
            <v>23.000000000000004</v>
          </cell>
          <cell r="C31">
            <v>26</v>
          </cell>
          <cell r="D31">
            <v>21.2</v>
          </cell>
          <cell r="E31">
            <v>99.125</v>
          </cell>
          <cell r="F31">
            <v>100</v>
          </cell>
          <cell r="G31">
            <v>87</v>
          </cell>
          <cell r="H31">
            <v>10.8</v>
          </cell>
          <cell r="J31">
            <v>23.040000000000003</v>
          </cell>
          <cell r="K31">
            <v>16.599999999999998</v>
          </cell>
        </row>
        <row r="32">
          <cell r="B32">
            <v>22.908333333333331</v>
          </cell>
          <cell r="C32">
            <v>27</v>
          </cell>
          <cell r="D32">
            <v>21</v>
          </cell>
          <cell r="E32">
            <v>89.541666666666671</v>
          </cell>
          <cell r="F32">
            <v>100</v>
          </cell>
          <cell r="G32">
            <v>63</v>
          </cell>
          <cell r="H32">
            <v>13.68</v>
          </cell>
          <cell r="J32">
            <v>28.8</v>
          </cell>
          <cell r="K32">
            <v>0.8</v>
          </cell>
        </row>
        <row r="33">
          <cell r="B33">
            <v>19.074999999999999</v>
          </cell>
          <cell r="C33">
            <v>25.4</v>
          </cell>
          <cell r="D33">
            <v>13.1</v>
          </cell>
          <cell r="E33">
            <v>67.458333333333329</v>
          </cell>
          <cell r="F33">
            <v>96</v>
          </cell>
          <cell r="G33">
            <v>37</v>
          </cell>
          <cell r="H33">
            <v>11.16</v>
          </cell>
          <cell r="J33">
            <v>23.040000000000003</v>
          </cell>
          <cell r="K33">
            <v>0</v>
          </cell>
        </row>
        <row r="34">
          <cell r="B34">
            <v>20.324999999999999</v>
          </cell>
          <cell r="C34">
            <v>27</v>
          </cell>
          <cell r="D34">
            <v>11.2</v>
          </cell>
          <cell r="E34">
            <v>59.291666666666664</v>
          </cell>
          <cell r="F34">
            <v>100</v>
          </cell>
          <cell r="G34">
            <v>42</v>
          </cell>
          <cell r="H34">
            <v>13.32</v>
          </cell>
          <cell r="J34">
            <v>25.56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24.979166666666668</v>
          </cell>
          <cell r="C5">
            <v>30.3</v>
          </cell>
          <cell r="D5">
            <v>22.2</v>
          </cell>
          <cell r="E5">
            <v>78.92307692307692</v>
          </cell>
          <cell r="F5">
            <v>97</v>
          </cell>
          <cell r="G5">
            <v>59</v>
          </cell>
          <cell r="H5">
            <v>0</v>
          </cell>
          <cell r="J5">
            <v>12.24</v>
          </cell>
          <cell r="K5" t="str">
            <v>*</v>
          </cell>
        </row>
        <row r="6">
          <cell r="B6">
            <v>25.787499999999998</v>
          </cell>
          <cell r="C6">
            <v>32.700000000000003</v>
          </cell>
          <cell r="D6">
            <v>21.8</v>
          </cell>
          <cell r="E6">
            <v>73.86666666666666</v>
          </cell>
          <cell r="F6">
            <v>97</v>
          </cell>
          <cell r="G6">
            <v>51</v>
          </cell>
          <cell r="H6">
            <v>1.08</v>
          </cell>
          <cell r="J6">
            <v>25.56</v>
          </cell>
          <cell r="K6" t="str">
            <v>*</v>
          </cell>
        </row>
        <row r="7">
          <cell r="B7">
            <v>25.287499999999998</v>
          </cell>
          <cell r="C7">
            <v>31</v>
          </cell>
          <cell r="D7">
            <v>21.7</v>
          </cell>
          <cell r="E7">
            <v>74.714285714285708</v>
          </cell>
          <cell r="F7">
            <v>96</v>
          </cell>
          <cell r="G7">
            <v>58</v>
          </cell>
          <cell r="H7">
            <v>0.36000000000000004</v>
          </cell>
          <cell r="J7">
            <v>21.96</v>
          </cell>
          <cell r="K7" t="str">
            <v>*</v>
          </cell>
        </row>
        <row r="8">
          <cell r="B8">
            <v>24.441666666666663</v>
          </cell>
          <cell r="C8">
            <v>28.6</v>
          </cell>
          <cell r="D8">
            <v>21.8</v>
          </cell>
          <cell r="E8">
            <v>79.608695652173907</v>
          </cell>
          <cell r="F8">
            <v>100</v>
          </cell>
          <cell r="G8">
            <v>59</v>
          </cell>
          <cell r="H8">
            <v>9</v>
          </cell>
          <cell r="J8">
            <v>37.440000000000005</v>
          </cell>
          <cell r="K8" t="str">
            <v>*</v>
          </cell>
        </row>
        <row r="9">
          <cell r="B9">
            <v>20.508333333333336</v>
          </cell>
          <cell r="C9">
            <v>26</v>
          </cell>
          <cell r="D9">
            <v>15.7</v>
          </cell>
          <cell r="E9">
            <v>71.791666666666671</v>
          </cell>
          <cell r="F9">
            <v>84</v>
          </cell>
          <cell r="G9">
            <v>58</v>
          </cell>
          <cell r="H9">
            <v>11.879999999999999</v>
          </cell>
          <cell r="J9">
            <v>33.480000000000004</v>
          </cell>
          <cell r="K9" t="str">
            <v>*</v>
          </cell>
        </row>
        <row r="10">
          <cell r="B10">
            <v>22.133333333333329</v>
          </cell>
          <cell r="C10">
            <v>27.7</v>
          </cell>
          <cell r="D10">
            <v>17.3</v>
          </cell>
          <cell r="E10">
            <v>68.458333333333329</v>
          </cell>
          <cell r="F10">
            <v>88</v>
          </cell>
          <cell r="G10">
            <v>47</v>
          </cell>
          <cell r="H10">
            <v>18.720000000000002</v>
          </cell>
          <cell r="J10">
            <v>46.080000000000005</v>
          </cell>
          <cell r="K10" t="str">
            <v>*</v>
          </cell>
        </row>
        <row r="11">
          <cell r="B11">
            <v>22.775000000000006</v>
          </cell>
          <cell r="C11">
            <v>29</v>
          </cell>
          <cell r="D11">
            <v>17.2</v>
          </cell>
          <cell r="E11">
            <v>70.875</v>
          </cell>
          <cell r="F11">
            <v>88</v>
          </cell>
          <cell r="G11">
            <v>53</v>
          </cell>
          <cell r="H11">
            <v>4.32</v>
          </cell>
          <cell r="J11">
            <v>33.119999999999997</v>
          </cell>
          <cell r="K11" t="str">
            <v>*</v>
          </cell>
        </row>
        <row r="12">
          <cell r="B12">
            <v>22.716666666666669</v>
          </cell>
          <cell r="C12">
            <v>26.8</v>
          </cell>
          <cell r="D12">
            <v>19.899999999999999</v>
          </cell>
          <cell r="E12">
            <v>82.285714285714292</v>
          </cell>
          <cell r="F12">
            <v>100</v>
          </cell>
          <cell r="G12">
            <v>62</v>
          </cell>
          <cell r="H12">
            <v>7.2</v>
          </cell>
          <cell r="J12">
            <v>33.840000000000003</v>
          </cell>
          <cell r="K12" t="str">
            <v>*</v>
          </cell>
        </row>
        <row r="13">
          <cell r="B13">
            <v>22.316666666666663</v>
          </cell>
          <cell r="C13">
            <v>27</v>
          </cell>
          <cell r="D13">
            <v>19.899999999999999</v>
          </cell>
          <cell r="E13">
            <v>72.769230769230774</v>
          </cell>
          <cell r="F13">
            <v>100</v>
          </cell>
          <cell r="G13">
            <v>55</v>
          </cell>
          <cell r="H13">
            <v>1.08</v>
          </cell>
          <cell r="J13">
            <v>22.68</v>
          </cell>
          <cell r="K13" t="str">
            <v>*</v>
          </cell>
        </row>
        <row r="14">
          <cell r="B14">
            <v>21.216666666666665</v>
          </cell>
          <cell r="C14">
            <v>27.5</v>
          </cell>
          <cell r="D14">
            <v>17.2</v>
          </cell>
          <cell r="E14">
            <v>76.444444444444443</v>
          </cell>
          <cell r="F14">
            <v>100</v>
          </cell>
          <cell r="G14">
            <v>52</v>
          </cell>
          <cell r="H14">
            <v>0</v>
          </cell>
          <cell r="J14">
            <v>16.559999999999999</v>
          </cell>
          <cell r="K14" t="str">
            <v>*</v>
          </cell>
        </row>
        <row r="15">
          <cell r="B15">
            <v>22.691666666666666</v>
          </cell>
          <cell r="C15">
            <v>29.8</v>
          </cell>
          <cell r="D15">
            <v>16.8</v>
          </cell>
          <cell r="E15">
            <v>76.782608695652172</v>
          </cell>
          <cell r="F15">
            <v>100</v>
          </cell>
          <cell r="G15">
            <v>52</v>
          </cell>
          <cell r="H15">
            <v>0</v>
          </cell>
          <cell r="J15">
            <v>10.8</v>
          </cell>
          <cell r="K15" t="str">
            <v>*</v>
          </cell>
        </row>
        <row r="16">
          <cell r="B16">
            <v>21.337500000000006</v>
          </cell>
          <cell r="C16">
            <v>24.6</v>
          </cell>
          <cell r="D16">
            <v>20</v>
          </cell>
          <cell r="E16">
            <v>88.692307692307693</v>
          </cell>
          <cell r="F16">
            <v>100</v>
          </cell>
          <cell r="G16">
            <v>74</v>
          </cell>
          <cell r="H16">
            <v>1.08</v>
          </cell>
          <cell r="J16">
            <v>30.6</v>
          </cell>
          <cell r="K16" t="str">
            <v>*</v>
          </cell>
        </row>
        <row r="17">
          <cell r="B17">
            <v>21.441666666666663</v>
          </cell>
          <cell r="C17">
            <v>24.8</v>
          </cell>
          <cell r="D17">
            <v>19.5</v>
          </cell>
          <cell r="E17">
            <v>84.571428571428569</v>
          </cell>
          <cell r="F17">
            <v>100</v>
          </cell>
          <cell r="G17">
            <v>76</v>
          </cell>
          <cell r="H17">
            <v>0</v>
          </cell>
          <cell r="J17">
            <v>14.4</v>
          </cell>
          <cell r="K17" t="str">
            <v>*</v>
          </cell>
        </row>
        <row r="18">
          <cell r="B18">
            <v>22.145833333333332</v>
          </cell>
          <cell r="C18">
            <v>28</v>
          </cell>
          <cell r="D18">
            <v>17.7</v>
          </cell>
          <cell r="E18">
            <v>68.916666666666671</v>
          </cell>
          <cell r="F18">
            <v>100</v>
          </cell>
          <cell r="G18">
            <v>55</v>
          </cell>
          <cell r="H18">
            <v>0</v>
          </cell>
          <cell r="J18">
            <v>19.8</v>
          </cell>
          <cell r="K18" t="str">
            <v>*</v>
          </cell>
        </row>
        <row r="19">
          <cell r="B19">
            <v>20.570833333333333</v>
          </cell>
          <cell r="C19">
            <v>22.9</v>
          </cell>
          <cell r="D19">
            <v>19.100000000000001</v>
          </cell>
          <cell r="E19">
            <v>91.714285714285708</v>
          </cell>
          <cell r="F19">
            <v>100</v>
          </cell>
          <cell r="G19">
            <v>80</v>
          </cell>
          <cell r="H19">
            <v>1.08</v>
          </cell>
          <cell r="J19">
            <v>24.840000000000003</v>
          </cell>
          <cell r="K19" t="str">
            <v>*</v>
          </cell>
        </row>
        <row r="20">
          <cell r="B20">
            <v>21.195833333333333</v>
          </cell>
          <cell r="C20">
            <v>24.4</v>
          </cell>
          <cell r="D20">
            <v>19.100000000000001</v>
          </cell>
          <cell r="E20">
            <v>85.857142857142861</v>
          </cell>
          <cell r="F20">
            <v>100</v>
          </cell>
          <cell r="G20">
            <v>80</v>
          </cell>
          <cell r="H20">
            <v>0.36000000000000004</v>
          </cell>
          <cell r="J20">
            <v>21.6</v>
          </cell>
        </row>
        <row r="21">
          <cell r="B21">
            <v>22.320833333333326</v>
          </cell>
          <cell r="C21">
            <v>28.4</v>
          </cell>
          <cell r="D21">
            <v>18.600000000000001</v>
          </cell>
          <cell r="E21">
            <v>76</v>
          </cell>
          <cell r="F21">
            <v>100</v>
          </cell>
          <cell r="G21">
            <v>65</v>
          </cell>
          <cell r="H21">
            <v>6.84</v>
          </cell>
          <cell r="J21">
            <v>27.36</v>
          </cell>
        </row>
        <row r="22">
          <cell r="B22">
            <v>21.508333333333336</v>
          </cell>
          <cell r="C22">
            <v>23.4</v>
          </cell>
          <cell r="D22">
            <v>19.8</v>
          </cell>
          <cell r="E22">
            <v>98.5</v>
          </cell>
          <cell r="F22">
            <v>100</v>
          </cell>
          <cell r="G22">
            <v>95</v>
          </cell>
          <cell r="H22">
            <v>0</v>
          </cell>
          <cell r="J22">
            <v>0.36000000000000004</v>
          </cell>
        </row>
        <row r="23">
          <cell r="B23">
            <v>21.916666666666671</v>
          </cell>
          <cell r="C23">
            <v>26.3</v>
          </cell>
          <cell r="D23">
            <v>19.7</v>
          </cell>
          <cell r="E23">
            <v>83.6</v>
          </cell>
          <cell r="F23">
            <v>99</v>
          </cell>
          <cell r="G23">
            <v>71</v>
          </cell>
          <cell r="H23">
            <v>0</v>
          </cell>
          <cell r="J23">
            <v>0</v>
          </cell>
        </row>
        <row r="24">
          <cell r="B24">
            <v>22.054166666666671</v>
          </cell>
          <cell r="C24">
            <v>27</v>
          </cell>
          <cell r="D24">
            <v>18.3</v>
          </cell>
          <cell r="E24">
            <v>76.875</v>
          </cell>
          <cell r="F24">
            <v>88</v>
          </cell>
          <cell r="G24">
            <v>64</v>
          </cell>
          <cell r="H24">
            <v>0</v>
          </cell>
          <cell r="J24">
            <v>10.8</v>
          </cell>
        </row>
        <row r="25">
          <cell r="B25">
            <v>23.5</v>
          </cell>
          <cell r="C25">
            <v>28.9</v>
          </cell>
          <cell r="D25">
            <v>18.8</v>
          </cell>
          <cell r="E25">
            <v>72.066666666666663</v>
          </cell>
          <cell r="F25">
            <v>100</v>
          </cell>
          <cell r="G25">
            <v>52</v>
          </cell>
          <cell r="H25">
            <v>0</v>
          </cell>
          <cell r="J25">
            <v>11.16</v>
          </cell>
        </row>
        <row r="26">
          <cell r="B26">
            <v>22.987500000000001</v>
          </cell>
          <cell r="C26">
            <v>28.2</v>
          </cell>
          <cell r="D26">
            <v>18.5</v>
          </cell>
          <cell r="E26">
            <v>75.78947368421052</v>
          </cell>
          <cell r="F26">
            <v>100</v>
          </cell>
          <cell r="G26">
            <v>53</v>
          </cell>
          <cell r="H26">
            <v>5.7600000000000007</v>
          </cell>
          <cell r="J26">
            <v>24.840000000000003</v>
          </cell>
        </row>
        <row r="27">
          <cell r="B27">
            <v>22.500000000000004</v>
          </cell>
          <cell r="C27">
            <v>27.9</v>
          </cell>
          <cell r="D27">
            <v>19</v>
          </cell>
          <cell r="E27">
            <v>77.695652173913047</v>
          </cell>
          <cell r="F27">
            <v>100</v>
          </cell>
          <cell r="G27">
            <v>55</v>
          </cell>
          <cell r="H27">
            <v>1.8</v>
          </cell>
          <cell r="J27">
            <v>21.6</v>
          </cell>
        </row>
        <row r="28">
          <cell r="B28">
            <v>19.183333333333334</v>
          </cell>
          <cell r="C28">
            <v>22.8</v>
          </cell>
          <cell r="D28">
            <v>16.5</v>
          </cell>
          <cell r="E28">
            <v>88.538461538461533</v>
          </cell>
          <cell r="F28">
            <v>100</v>
          </cell>
          <cell r="G28">
            <v>82</v>
          </cell>
          <cell r="H28">
            <v>6.12</v>
          </cell>
          <cell r="J28">
            <v>30.6</v>
          </cell>
        </row>
        <row r="29">
          <cell r="B29">
            <v>19.962499999999999</v>
          </cell>
          <cell r="C29">
            <v>24</v>
          </cell>
          <cell r="D29">
            <v>17.5</v>
          </cell>
          <cell r="E29">
            <v>86.833333333333329</v>
          </cell>
          <cell r="F29">
            <v>100</v>
          </cell>
          <cell r="G29">
            <v>82</v>
          </cell>
          <cell r="H29">
            <v>0</v>
          </cell>
          <cell r="J29">
            <v>11.520000000000001</v>
          </cell>
        </row>
        <row r="30">
          <cell r="B30">
            <v>22.995833333333337</v>
          </cell>
          <cell r="C30">
            <v>29.1</v>
          </cell>
          <cell r="D30">
            <v>20.6</v>
          </cell>
          <cell r="E30">
            <v>84.777777777777771</v>
          </cell>
          <cell r="F30">
            <v>100</v>
          </cell>
          <cell r="G30">
            <v>67</v>
          </cell>
          <cell r="H30">
            <v>0</v>
          </cell>
          <cell r="J30">
            <v>5.7600000000000007</v>
          </cell>
        </row>
        <row r="31">
          <cell r="B31">
            <v>21.270833333333336</v>
          </cell>
          <cell r="C31">
            <v>23.6</v>
          </cell>
          <cell r="D31">
            <v>19.3</v>
          </cell>
          <cell r="E31" t="str">
            <v>*</v>
          </cell>
          <cell r="F31" t="str">
            <v>*</v>
          </cell>
          <cell r="G31" t="str">
            <v>*</v>
          </cell>
          <cell r="H31">
            <v>0.36000000000000004</v>
          </cell>
          <cell r="J31">
            <v>26.64</v>
          </cell>
        </row>
        <row r="32">
          <cell r="B32">
            <v>21.254166666666666</v>
          </cell>
          <cell r="C32">
            <v>25.2</v>
          </cell>
          <cell r="D32">
            <v>19.100000000000001</v>
          </cell>
          <cell r="E32">
            <v>71.454545454545453</v>
          </cell>
          <cell r="F32">
            <v>96</v>
          </cell>
          <cell r="G32">
            <v>54</v>
          </cell>
          <cell r="H32">
            <v>8.2799999999999994</v>
          </cell>
          <cell r="J32">
            <v>32.4</v>
          </cell>
        </row>
        <row r="33">
          <cell r="B33">
            <v>17.908333333333335</v>
          </cell>
          <cell r="C33">
            <v>24.8</v>
          </cell>
          <cell r="D33">
            <v>12.6</v>
          </cell>
          <cell r="E33">
            <v>65.25</v>
          </cell>
          <cell r="F33">
            <v>93</v>
          </cell>
          <cell r="G33">
            <v>30</v>
          </cell>
          <cell r="H33">
            <v>3.24</v>
          </cell>
          <cell r="J33">
            <v>27.720000000000002</v>
          </cell>
        </row>
        <row r="34">
          <cell r="B34">
            <v>18.587500000000002</v>
          </cell>
          <cell r="C34">
            <v>26.6</v>
          </cell>
          <cell r="D34">
            <v>10.7</v>
          </cell>
          <cell r="E34">
            <v>63.045454545454547</v>
          </cell>
          <cell r="F34">
            <v>100</v>
          </cell>
          <cell r="G34">
            <v>34</v>
          </cell>
          <cell r="H34">
            <v>0.36000000000000004</v>
          </cell>
          <cell r="J34">
            <v>20.16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25.974999999999998</v>
          </cell>
          <cell r="C5">
            <v>31.2</v>
          </cell>
          <cell r="D5">
            <v>23</v>
          </cell>
          <cell r="E5">
            <v>77.541666666666671</v>
          </cell>
          <cell r="F5">
            <v>95</v>
          </cell>
          <cell r="G5">
            <v>52</v>
          </cell>
          <cell r="H5">
            <v>13.68</v>
          </cell>
          <cell r="J5">
            <v>31.319999999999997</v>
          </cell>
          <cell r="K5">
            <v>0</v>
          </cell>
        </row>
        <row r="6">
          <cell r="B6">
            <v>26.400000000000002</v>
          </cell>
          <cell r="C6">
            <v>32.6</v>
          </cell>
          <cell r="D6">
            <v>22.9</v>
          </cell>
          <cell r="E6">
            <v>77.25</v>
          </cell>
          <cell r="F6">
            <v>93</v>
          </cell>
          <cell r="G6">
            <v>49</v>
          </cell>
          <cell r="H6">
            <v>13.68</v>
          </cell>
          <cell r="J6">
            <v>28.8</v>
          </cell>
          <cell r="K6">
            <v>0</v>
          </cell>
        </row>
        <row r="7">
          <cell r="B7">
            <v>26.095833333333335</v>
          </cell>
          <cell r="C7">
            <v>32.1</v>
          </cell>
          <cell r="D7">
            <v>22.8</v>
          </cell>
          <cell r="E7">
            <v>77.958333333333329</v>
          </cell>
          <cell r="F7">
            <v>92</v>
          </cell>
          <cell r="G7">
            <v>50</v>
          </cell>
          <cell r="H7">
            <v>14.4</v>
          </cell>
          <cell r="J7">
            <v>25.92</v>
          </cell>
          <cell r="K7">
            <v>0.2</v>
          </cell>
        </row>
        <row r="8">
          <cell r="B8">
            <v>26.483333333333334</v>
          </cell>
          <cell r="C8">
            <v>30.8</v>
          </cell>
          <cell r="D8">
            <v>23.2</v>
          </cell>
          <cell r="E8">
            <v>73.166666666666671</v>
          </cell>
          <cell r="F8">
            <v>89</v>
          </cell>
          <cell r="G8">
            <v>52</v>
          </cell>
          <cell r="H8">
            <v>20.52</v>
          </cell>
          <cell r="J8">
            <v>38.159999999999997</v>
          </cell>
          <cell r="K8">
            <v>0</v>
          </cell>
        </row>
        <row r="9">
          <cell r="B9">
            <v>23.170833333333334</v>
          </cell>
          <cell r="C9">
            <v>29</v>
          </cell>
          <cell r="D9">
            <v>17.7</v>
          </cell>
          <cell r="E9">
            <v>67.625</v>
          </cell>
          <cell r="F9">
            <v>78</v>
          </cell>
          <cell r="G9">
            <v>49</v>
          </cell>
          <cell r="H9">
            <v>19.079999999999998</v>
          </cell>
          <cell r="J9">
            <v>37.080000000000005</v>
          </cell>
          <cell r="K9">
            <v>0</v>
          </cell>
        </row>
        <row r="10">
          <cell r="B10">
            <v>23.212500000000002</v>
          </cell>
          <cell r="C10">
            <v>29.5</v>
          </cell>
          <cell r="D10">
            <v>18.2</v>
          </cell>
          <cell r="E10">
            <v>64.5</v>
          </cell>
          <cell r="F10">
            <v>83</v>
          </cell>
          <cell r="G10">
            <v>43</v>
          </cell>
          <cell r="H10">
            <v>16.920000000000002</v>
          </cell>
          <cell r="J10">
            <v>38.159999999999997</v>
          </cell>
          <cell r="K10">
            <v>0</v>
          </cell>
        </row>
        <row r="11">
          <cell r="B11">
            <v>24.3</v>
          </cell>
          <cell r="C11">
            <v>31</v>
          </cell>
          <cell r="D11">
            <v>18.3</v>
          </cell>
          <cell r="E11">
            <v>63.75</v>
          </cell>
          <cell r="F11">
            <v>82</v>
          </cell>
          <cell r="G11">
            <v>46</v>
          </cell>
          <cell r="H11">
            <v>15.48</v>
          </cell>
          <cell r="J11">
            <v>32.04</v>
          </cell>
          <cell r="K11">
            <v>0</v>
          </cell>
        </row>
        <row r="12">
          <cell r="B12">
            <v>24.779166666666665</v>
          </cell>
          <cell r="C12">
            <v>30.1</v>
          </cell>
          <cell r="D12">
            <v>20.8</v>
          </cell>
          <cell r="E12">
            <v>70.958333333333329</v>
          </cell>
          <cell r="F12">
            <v>92</v>
          </cell>
          <cell r="G12">
            <v>52</v>
          </cell>
          <cell r="H12">
            <v>18.720000000000002</v>
          </cell>
          <cell r="J12">
            <v>47.16</v>
          </cell>
          <cell r="K12">
            <v>7.4</v>
          </cell>
        </row>
        <row r="13">
          <cell r="B13">
            <v>23.420833333333334</v>
          </cell>
          <cell r="C13">
            <v>28.4</v>
          </cell>
          <cell r="D13">
            <v>20.2</v>
          </cell>
          <cell r="E13">
            <v>78.916666666666671</v>
          </cell>
          <cell r="F13">
            <v>92</v>
          </cell>
          <cell r="G13">
            <v>54</v>
          </cell>
          <cell r="H13">
            <v>11.879999999999999</v>
          </cell>
          <cell r="J13">
            <v>20.52</v>
          </cell>
          <cell r="K13">
            <v>0</v>
          </cell>
        </row>
        <row r="14">
          <cell r="B14">
            <v>24.008333333333326</v>
          </cell>
          <cell r="C14">
            <v>29.5</v>
          </cell>
          <cell r="D14">
            <v>19.899999999999999</v>
          </cell>
          <cell r="E14">
            <v>71.5</v>
          </cell>
          <cell r="F14">
            <v>86</v>
          </cell>
          <cell r="G14">
            <v>51</v>
          </cell>
          <cell r="H14">
            <v>10.8</v>
          </cell>
          <cell r="J14">
            <v>19.079999999999998</v>
          </cell>
          <cell r="K14">
            <v>0</v>
          </cell>
        </row>
        <row r="15">
          <cell r="B15">
            <v>25.745833333333326</v>
          </cell>
          <cell r="C15">
            <v>32</v>
          </cell>
          <cell r="D15">
            <v>21.2</v>
          </cell>
          <cell r="E15">
            <v>66.875</v>
          </cell>
          <cell r="F15">
            <v>83</v>
          </cell>
          <cell r="G15">
            <v>45</v>
          </cell>
          <cell r="H15">
            <v>11.879999999999999</v>
          </cell>
          <cell r="J15">
            <v>19.440000000000001</v>
          </cell>
          <cell r="K15">
            <v>0</v>
          </cell>
        </row>
        <row r="16">
          <cell r="B16">
            <v>24.408333333333331</v>
          </cell>
          <cell r="C16">
            <v>27.8</v>
          </cell>
          <cell r="D16">
            <v>19.8</v>
          </cell>
          <cell r="E16">
            <v>75.041666666666671</v>
          </cell>
          <cell r="F16">
            <v>96</v>
          </cell>
          <cell r="G16">
            <v>59</v>
          </cell>
          <cell r="H16">
            <v>20.52</v>
          </cell>
          <cell r="J16">
            <v>54.72</v>
          </cell>
          <cell r="K16">
            <v>21.8</v>
          </cell>
        </row>
        <row r="17">
          <cell r="B17">
            <v>22.404166666666665</v>
          </cell>
          <cell r="C17">
            <v>27.6</v>
          </cell>
          <cell r="D17">
            <v>19.600000000000001</v>
          </cell>
          <cell r="E17">
            <v>85.375</v>
          </cell>
          <cell r="F17">
            <v>96</v>
          </cell>
          <cell r="G17">
            <v>60</v>
          </cell>
          <cell r="H17">
            <v>12.24</v>
          </cell>
          <cell r="J17">
            <v>28.08</v>
          </cell>
          <cell r="K17">
            <v>6</v>
          </cell>
        </row>
        <row r="18">
          <cell r="B18">
            <v>22.775000000000002</v>
          </cell>
          <cell r="C18">
            <v>28.1</v>
          </cell>
          <cell r="D18">
            <v>19.7</v>
          </cell>
          <cell r="E18">
            <v>82.333333333333329</v>
          </cell>
          <cell r="F18">
            <v>97</v>
          </cell>
          <cell r="G18">
            <v>55</v>
          </cell>
          <cell r="H18">
            <v>9.7200000000000006</v>
          </cell>
          <cell r="J18">
            <v>19.079999999999998</v>
          </cell>
          <cell r="K18">
            <v>0</v>
          </cell>
        </row>
        <row r="19">
          <cell r="B19">
            <v>23.341666666666669</v>
          </cell>
          <cell r="C19">
            <v>28</v>
          </cell>
          <cell r="D19">
            <v>20.9</v>
          </cell>
          <cell r="E19">
            <v>81.75</v>
          </cell>
          <cell r="F19">
            <v>96</v>
          </cell>
          <cell r="G19">
            <v>65</v>
          </cell>
          <cell r="H19">
            <v>14.04</v>
          </cell>
          <cell r="J19">
            <v>35.28</v>
          </cell>
          <cell r="K19">
            <v>12.6</v>
          </cell>
        </row>
        <row r="20">
          <cell r="B20">
            <v>22.154166666666669</v>
          </cell>
          <cell r="C20">
            <v>25.9</v>
          </cell>
          <cell r="D20">
            <v>20.5</v>
          </cell>
          <cell r="E20">
            <v>89.041666666666671</v>
          </cell>
          <cell r="F20">
            <v>96</v>
          </cell>
          <cell r="G20">
            <v>73</v>
          </cell>
          <cell r="H20">
            <v>10.44</v>
          </cell>
          <cell r="J20">
            <v>22.68</v>
          </cell>
          <cell r="K20">
            <v>0</v>
          </cell>
        </row>
        <row r="21">
          <cell r="B21">
            <v>22.854166666666671</v>
          </cell>
          <cell r="C21">
            <v>28</v>
          </cell>
          <cell r="D21">
            <v>21.3</v>
          </cell>
          <cell r="E21">
            <v>86.666666666666671</v>
          </cell>
          <cell r="F21">
            <v>96</v>
          </cell>
          <cell r="G21">
            <v>64</v>
          </cell>
          <cell r="H21">
            <v>12.24</v>
          </cell>
          <cell r="J21">
            <v>24.840000000000003</v>
          </cell>
          <cell r="K21">
            <v>13</v>
          </cell>
        </row>
        <row r="22">
          <cell r="B22">
            <v>21.05</v>
          </cell>
          <cell r="C22">
            <v>22.5</v>
          </cell>
          <cell r="D22">
            <v>20</v>
          </cell>
          <cell r="E22">
            <v>94</v>
          </cell>
          <cell r="F22">
            <v>96</v>
          </cell>
          <cell r="G22">
            <v>87</v>
          </cell>
          <cell r="H22">
            <v>12.6</v>
          </cell>
          <cell r="J22">
            <v>24.840000000000003</v>
          </cell>
          <cell r="K22">
            <v>14.199999999999998</v>
          </cell>
        </row>
        <row r="23">
          <cell r="B23">
            <v>21.029166666666665</v>
          </cell>
          <cell r="C23">
            <v>22.6</v>
          </cell>
          <cell r="D23">
            <v>19.600000000000001</v>
          </cell>
          <cell r="E23">
            <v>94</v>
          </cell>
          <cell r="F23">
            <v>97</v>
          </cell>
          <cell r="G23">
            <v>84</v>
          </cell>
          <cell r="H23">
            <v>10.44</v>
          </cell>
          <cell r="J23">
            <v>29.52</v>
          </cell>
          <cell r="K23">
            <v>18.799999999999997</v>
          </cell>
        </row>
        <row r="24">
          <cell r="B24">
            <v>22.524999999999995</v>
          </cell>
          <cell r="C24">
            <v>27.3</v>
          </cell>
          <cell r="D24">
            <v>19.3</v>
          </cell>
          <cell r="E24">
            <v>90.083333333333329</v>
          </cell>
          <cell r="F24">
            <v>98</v>
          </cell>
          <cell r="G24">
            <v>71</v>
          </cell>
          <cell r="H24">
            <v>7.5600000000000005</v>
          </cell>
          <cell r="J24">
            <v>17.28</v>
          </cell>
          <cell r="K24">
            <v>0.60000000000000009</v>
          </cell>
        </row>
        <row r="25">
          <cell r="B25">
            <v>23.929166666666664</v>
          </cell>
          <cell r="C25">
            <v>28.8</v>
          </cell>
          <cell r="D25">
            <v>20.5</v>
          </cell>
          <cell r="E25">
            <v>79.875</v>
          </cell>
          <cell r="F25">
            <v>96</v>
          </cell>
          <cell r="G25">
            <v>57</v>
          </cell>
          <cell r="H25">
            <v>11.16</v>
          </cell>
          <cell r="J25">
            <v>24.12</v>
          </cell>
          <cell r="K25">
            <v>0.4</v>
          </cell>
        </row>
        <row r="26">
          <cell r="B26">
            <v>23.579166666666669</v>
          </cell>
          <cell r="C26">
            <v>28.4</v>
          </cell>
          <cell r="D26">
            <v>19.600000000000001</v>
          </cell>
          <cell r="E26">
            <v>72.333333333333329</v>
          </cell>
          <cell r="F26">
            <v>89</v>
          </cell>
          <cell r="G26">
            <v>50</v>
          </cell>
          <cell r="H26">
            <v>14.04</v>
          </cell>
          <cell r="J26">
            <v>30.240000000000002</v>
          </cell>
          <cell r="K26">
            <v>0</v>
          </cell>
        </row>
        <row r="27">
          <cell r="B27">
            <v>23.645833333333339</v>
          </cell>
          <cell r="C27">
            <v>28.7</v>
          </cell>
          <cell r="D27">
            <v>19.7</v>
          </cell>
          <cell r="E27">
            <v>68.208333333333329</v>
          </cell>
          <cell r="F27">
            <v>83</v>
          </cell>
          <cell r="G27">
            <v>47</v>
          </cell>
          <cell r="H27">
            <v>11.520000000000001</v>
          </cell>
          <cell r="J27">
            <v>25.2</v>
          </cell>
          <cell r="K27">
            <v>0</v>
          </cell>
        </row>
        <row r="28">
          <cell r="B28">
            <v>20.983333333333338</v>
          </cell>
          <cell r="C28">
            <v>24.6</v>
          </cell>
          <cell r="D28">
            <v>18.3</v>
          </cell>
          <cell r="E28">
            <v>78.352941176470594</v>
          </cell>
          <cell r="F28">
            <v>97</v>
          </cell>
          <cell r="G28">
            <v>65</v>
          </cell>
          <cell r="H28">
            <v>21.240000000000002</v>
          </cell>
          <cell r="J28">
            <v>41.76</v>
          </cell>
          <cell r="K28">
            <v>57.400000000000006</v>
          </cell>
        </row>
        <row r="29">
          <cell r="B29">
            <v>20.974999999999998</v>
          </cell>
          <cell r="C29">
            <v>26.2</v>
          </cell>
          <cell r="D29">
            <v>18.3</v>
          </cell>
          <cell r="E29">
            <v>91.208333333333329</v>
          </cell>
          <cell r="F29">
            <v>100</v>
          </cell>
          <cell r="G29">
            <v>74</v>
          </cell>
          <cell r="H29">
            <v>10.08</v>
          </cell>
          <cell r="J29">
            <v>26.28</v>
          </cell>
          <cell r="K29">
            <v>12.200000000000001</v>
          </cell>
        </row>
        <row r="30">
          <cell r="B30">
            <v>24.337500000000002</v>
          </cell>
          <cell r="C30">
            <v>30.4</v>
          </cell>
          <cell r="D30">
            <v>21.8</v>
          </cell>
          <cell r="E30">
            <v>86</v>
          </cell>
          <cell r="F30">
            <v>97</v>
          </cell>
          <cell r="G30">
            <v>59</v>
          </cell>
          <cell r="H30">
            <v>12.6</v>
          </cell>
          <cell r="J30">
            <v>24.48</v>
          </cell>
          <cell r="K30">
            <v>0.2</v>
          </cell>
        </row>
        <row r="31">
          <cell r="B31">
            <v>23.308333333333326</v>
          </cell>
          <cell r="C31">
            <v>26.6</v>
          </cell>
          <cell r="D31">
            <v>21.8</v>
          </cell>
          <cell r="E31">
            <v>88.375</v>
          </cell>
          <cell r="F31">
            <v>96</v>
          </cell>
          <cell r="G31">
            <v>70</v>
          </cell>
          <cell r="H31">
            <v>15.840000000000002</v>
          </cell>
          <cell r="J31">
            <v>29.16</v>
          </cell>
          <cell r="K31">
            <v>1.4000000000000001</v>
          </cell>
        </row>
        <row r="32">
          <cell r="B32">
            <v>22.216666666666665</v>
          </cell>
          <cell r="C32">
            <v>26.8</v>
          </cell>
          <cell r="D32">
            <v>19.600000000000001</v>
          </cell>
          <cell r="E32">
            <v>85.708333333333329</v>
          </cell>
          <cell r="F32">
            <v>97</v>
          </cell>
          <cell r="G32">
            <v>60</v>
          </cell>
          <cell r="H32">
            <v>18.36</v>
          </cell>
          <cell r="J32">
            <v>32.76</v>
          </cell>
          <cell r="K32">
            <v>10.200000000000001</v>
          </cell>
        </row>
        <row r="33">
          <cell r="B33">
            <v>19.354166666666664</v>
          </cell>
          <cell r="C33">
            <v>25.7</v>
          </cell>
          <cell r="D33">
            <v>13.7</v>
          </cell>
          <cell r="E33">
            <v>62.25</v>
          </cell>
          <cell r="F33">
            <v>83</v>
          </cell>
          <cell r="G33">
            <v>28</v>
          </cell>
          <cell r="H33">
            <v>16.920000000000002</v>
          </cell>
          <cell r="J33">
            <v>27</v>
          </cell>
          <cell r="K33">
            <v>0</v>
          </cell>
        </row>
        <row r="34">
          <cell r="B34">
            <v>20.416666666666668</v>
          </cell>
          <cell r="C34">
            <v>27.1</v>
          </cell>
          <cell r="D34">
            <v>14.2</v>
          </cell>
          <cell r="E34">
            <v>59.625</v>
          </cell>
          <cell r="F34">
            <v>75</v>
          </cell>
          <cell r="G34">
            <v>39</v>
          </cell>
          <cell r="H34">
            <v>12.24</v>
          </cell>
          <cell r="J34">
            <v>19.8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23.745833333333334</v>
          </cell>
          <cell r="C5">
            <v>28.6</v>
          </cell>
          <cell r="D5">
            <v>21.8</v>
          </cell>
          <cell r="E5">
            <v>91.875</v>
          </cell>
          <cell r="F5">
            <v>100</v>
          </cell>
          <cell r="G5">
            <v>70</v>
          </cell>
          <cell r="H5">
            <v>11.879999999999999</v>
          </cell>
          <cell r="J5">
            <v>23.040000000000003</v>
          </cell>
          <cell r="K5">
            <v>6.2</v>
          </cell>
        </row>
        <row r="6">
          <cell r="B6">
            <v>23.908333333333335</v>
          </cell>
          <cell r="C6">
            <v>31.4</v>
          </cell>
          <cell r="D6">
            <v>19.399999999999999</v>
          </cell>
          <cell r="E6">
            <v>89.375</v>
          </cell>
          <cell r="F6">
            <v>100</v>
          </cell>
          <cell r="G6">
            <v>57</v>
          </cell>
          <cell r="H6">
            <v>15.48</v>
          </cell>
          <cell r="J6">
            <v>35.64</v>
          </cell>
          <cell r="K6">
            <v>4.2</v>
          </cell>
        </row>
        <row r="7">
          <cell r="B7">
            <v>24.675000000000008</v>
          </cell>
          <cell r="C7">
            <v>31.3</v>
          </cell>
          <cell r="D7">
            <v>20.9</v>
          </cell>
          <cell r="E7">
            <v>90.208333333333329</v>
          </cell>
          <cell r="F7">
            <v>100</v>
          </cell>
          <cell r="G7">
            <v>60</v>
          </cell>
          <cell r="H7">
            <v>10.08</v>
          </cell>
          <cell r="J7">
            <v>60.839999999999996</v>
          </cell>
          <cell r="K7">
            <v>20.399999999999999</v>
          </cell>
        </row>
        <row r="8">
          <cell r="B8">
            <v>23.599999999999994</v>
          </cell>
          <cell r="C8">
            <v>28.1</v>
          </cell>
          <cell r="D8">
            <v>20.8</v>
          </cell>
          <cell r="E8">
            <v>85.75</v>
          </cell>
          <cell r="F8">
            <v>100</v>
          </cell>
          <cell r="G8">
            <v>63</v>
          </cell>
          <cell r="H8">
            <v>15.840000000000002</v>
          </cell>
          <cell r="J8">
            <v>40.680000000000007</v>
          </cell>
          <cell r="K8">
            <v>0</v>
          </cell>
        </row>
        <row r="9">
          <cell r="B9">
            <v>19.625</v>
          </cell>
          <cell r="C9">
            <v>26.7</v>
          </cell>
          <cell r="D9">
            <v>14.5</v>
          </cell>
          <cell r="E9">
            <v>76.625</v>
          </cell>
          <cell r="F9">
            <v>86</v>
          </cell>
          <cell r="G9">
            <v>66</v>
          </cell>
          <cell r="H9">
            <v>14.76</v>
          </cell>
          <cell r="J9">
            <v>33.840000000000003</v>
          </cell>
          <cell r="K9">
            <v>0</v>
          </cell>
        </row>
        <row r="10">
          <cell r="B10">
            <v>22.175000000000001</v>
          </cell>
          <cell r="C10">
            <v>27.5</v>
          </cell>
          <cell r="D10">
            <v>17.5</v>
          </cell>
          <cell r="E10">
            <v>72.291666666666671</v>
          </cell>
          <cell r="F10">
            <v>88</v>
          </cell>
          <cell r="G10">
            <v>54</v>
          </cell>
          <cell r="H10">
            <v>25.92</v>
          </cell>
          <cell r="J10">
            <v>43.56</v>
          </cell>
          <cell r="K10">
            <v>0</v>
          </cell>
        </row>
        <row r="11">
          <cell r="B11">
            <v>22.525000000000002</v>
          </cell>
          <cell r="C11">
            <v>28.5</v>
          </cell>
          <cell r="D11">
            <v>17.100000000000001</v>
          </cell>
          <cell r="E11">
            <v>73.583333333333329</v>
          </cell>
          <cell r="F11">
            <v>93</v>
          </cell>
          <cell r="G11">
            <v>57</v>
          </cell>
          <cell r="H11">
            <v>23.400000000000002</v>
          </cell>
          <cell r="J11">
            <v>36</v>
          </cell>
          <cell r="K11">
            <v>0</v>
          </cell>
        </row>
        <row r="12">
          <cell r="B12">
            <v>22.854166666666668</v>
          </cell>
          <cell r="C12">
            <v>26.6</v>
          </cell>
          <cell r="D12">
            <v>21</v>
          </cell>
          <cell r="E12">
            <v>84.375</v>
          </cell>
          <cell r="F12">
            <v>96</v>
          </cell>
          <cell r="G12">
            <v>70</v>
          </cell>
          <cell r="H12">
            <v>18.36</v>
          </cell>
          <cell r="J12">
            <v>29.880000000000003</v>
          </cell>
          <cell r="K12">
            <v>0</v>
          </cell>
        </row>
        <row r="13">
          <cell r="B13">
            <v>21.416666666666671</v>
          </cell>
          <cell r="C13">
            <v>25.9</v>
          </cell>
          <cell r="D13">
            <v>17.8</v>
          </cell>
          <cell r="E13">
            <v>82.708333333333329</v>
          </cell>
          <cell r="F13">
            <v>100</v>
          </cell>
          <cell r="G13">
            <v>59</v>
          </cell>
          <cell r="H13">
            <v>15.120000000000001</v>
          </cell>
          <cell r="J13">
            <v>27.36</v>
          </cell>
          <cell r="K13">
            <v>0</v>
          </cell>
        </row>
        <row r="14">
          <cell r="B14">
            <v>21.12083333333333</v>
          </cell>
          <cell r="C14">
            <v>27.7</v>
          </cell>
          <cell r="D14">
            <v>16.899999999999999</v>
          </cell>
          <cell r="E14">
            <v>76.625</v>
          </cell>
          <cell r="F14">
            <v>93</v>
          </cell>
          <cell r="G14">
            <v>54</v>
          </cell>
          <cell r="H14">
            <v>8.64</v>
          </cell>
          <cell r="J14">
            <v>18</v>
          </cell>
          <cell r="K14">
            <v>0</v>
          </cell>
        </row>
        <row r="15">
          <cell r="B15">
            <v>23.333333333333332</v>
          </cell>
          <cell r="C15">
            <v>30.1</v>
          </cell>
          <cell r="D15">
            <v>18.399999999999999</v>
          </cell>
          <cell r="E15">
            <v>77.25</v>
          </cell>
          <cell r="F15">
            <v>95</v>
          </cell>
          <cell r="G15">
            <v>56</v>
          </cell>
          <cell r="H15">
            <v>11.520000000000001</v>
          </cell>
          <cell r="J15">
            <v>24.48</v>
          </cell>
          <cell r="K15">
            <v>0</v>
          </cell>
        </row>
        <row r="16">
          <cell r="B16">
            <v>22.195833333333329</v>
          </cell>
          <cell r="C16">
            <v>25.7</v>
          </cell>
          <cell r="D16">
            <v>19.600000000000001</v>
          </cell>
          <cell r="E16">
            <v>88.125</v>
          </cell>
          <cell r="F16">
            <v>100</v>
          </cell>
          <cell r="G16">
            <v>68</v>
          </cell>
          <cell r="H16">
            <v>23.040000000000003</v>
          </cell>
          <cell r="J16">
            <v>38.159999999999997</v>
          </cell>
          <cell r="K16">
            <v>67.800000000000011</v>
          </cell>
        </row>
        <row r="17">
          <cell r="B17">
            <v>21.220833333333331</v>
          </cell>
          <cell r="C17">
            <v>25.7</v>
          </cell>
          <cell r="D17">
            <v>18.399999999999999</v>
          </cell>
          <cell r="E17">
            <v>91.208333333333329</v>
          </cell>
          <cell r="F17">
            <v>100</v>
          </cell>
          <cell r="G17">
            <v>67</v>
          </cell>
          <cell r="H17">
            <v>19.8</v>
          </cell>
          <cell r="J17">
            <v>30.96</v>
          </cell>
          <cell r="K17">
            <v>1</v>
          </cell>
        </row>
        <row r="18">
          <cell r="B18">
            <v>21.608333333333331</v>
          </cell>
          <cell r="C18">
            <v>25.9</v>
          </cell>
          <cell r="D18">
            <v>19.8</v>
          </cell>
          <cell r="E18">
            <v>89.166666666666671</v>
          </cell>
          <cell r="F18">
            <v>100</v>
          </cell>
          <cell r="G18">
            <v>64</v>
          </cell>
          <cell r="H18">
            <v>10.44</v>
          </cell>
          <cell r="J18">
            <v>25.2</v>
          </cell>
          <cell r="K18">
            <v>0</v>
          </cell>
        </row>
        <row r="19">
          <cell r="B19">
            <v>21.7</v>
          </cell>
          <cell r="C19">
            <v>27</v>
          </cell>
          <cell r="D19">
            <v>17.899999999999999</v>
          </cell>
          <cell r="E19">
            <v>93.541666666666671</v>
          </cell>
          <cell r="F19">
            <v>100</v>
          </cell>
          <cell r="G19">
            <v>72</v>
          </cell>
          <cell r="H19">
            <v>12.96</v>
          </cell>
          <cell r="J19">
            <v>36</v>
          </cell>
          <cell r="K19">
            <v>6.6000000000000005</v>
          </cell>
        </row>
        <row r="20">
          <cell r="B20">
            <v>21.608333333333338</v>
          </cell>
          <cell r="C20">
            <v>25.2</v>
          </cell>
          <cell r="D20">
            <v>19.8</v>
          </cell>
          <cell r="E20">
            <v>94.166666666666671</v>
          </cell>
          <cell r="F20">
            <v>100</v>
          </cell>
          <cell r="G20">
            <v>74</v>
          </cell>
          <cell r="H20">
            <v>12.96</v>
          </cell>
          <cell r="J20">
            <v>21.6</v>
          </cell>
          <cell r="K20">
            <v>0.2</v>
          </cell>
        </row>
        <row r="21">
          <cell r="B21">
            <v>21.370833333333334</v>
          </cell>
          <cell r="C21">
            <v>24.2</v>
          </cell>
          <cell r="D21">
            <v>20</v>
          </cell>
          <cell r="E21">
            <v>97.791666666666671</v>
          </cell>
          <cell r="F21">
            <v>100</v>
          </cell>
          <cell r="G21">
            <v>85</v>
          </cell>
          <cell r="H21">
            <v>15.48</v>
          </cell>
          <cell r="J21">
            <v>25.92</v>
          </cell>
          <cell r="K21">
            <v>1.6</v>
          </cell>
        </row>
        <row r="22">
          <cell r="B22">
            <v>20.341666666666665</v>
          </cell>
          <cell r="C22">
            <v>21.2</v>
          </cell>
          <cell r="D22">
            <v>19.3</v>
          </cell>
          <cell r="E22">
            <v>99.958333333333329</v>
          </cell>
          <cell r="F22">
            <v>100</v>
          </cell>
          <cell r="G22">
            <v>99</v>
          </cell>
          <cell r="H22">
            <v>18.36</v>
          </cell>
          <cell r="J22">
            <v>32.76</v>
          </cell>
          <cell r="K22">
            <v>54.399999999999991</v>
          </cell>
        </row>
        <row r="23">
          <cell r="B23">
            <v>20.820833333333336</v>
          </cell>
          <cell r="C23">
            <v>24.4</v>
          </cell>
          <cell r="D23">
            <v>19.3</v>
          </cell>
          <cell r="E23">
            <v>97.208333333333329</v>
          </cell>
          <cell r="F23">
            <v>100</v>
          </cell>
          <cell r="G23">
            <v>79</v>
          </cell>
          <cell r="H23">
            <v>19.440000000000001</v>
          </cell>
          <cell r="J23">
            <v>30.6</v>
          </cell>
          <cell r="K23">
            <v>35.800000000000011</v>
          </cell>
        </row>
        <row r="24">
          <cell r="B24">
            <v>21.424999999999997</v>
          </cell>
          <cell r="C24">
            <v>27</v>
          </cell>
          <cell r="D24">
            <v>17.5</v>
          </cell>
          <cell r="E24">
            <v>91.5</v>
          </cell>
          <cell r="F24">
            <v>100</v>
          </cell>
          <cell r="G24">
            <v>67</v>
          </cell>
          <cell r="H24">
            <v>11.879999999999999</v>
          </cell>
          <cell r="J24">
            <v>20.52</v>
          </cell>
          <cell r="K24">
            <v>0.4</v>
          </cell>
        </row>
        <row r="25">
          <cell r="B25">
            <v>22.433333333333334</v>
          </cell>
          <cell r="C25">
            <v>28</v>
          </cell>
          <cell r="D25">
            <v>18.8</v>
          </cell>
          <cell r="E25">
            <v>88.625</v>
          </cell>
          <cell r="F25">
            <v>100</v>
          </cell>
          <cell r="G25">
            <v>62</v>
          </cell>
          <cell r="H25">
            <v>14.4</v>
          </cell>
          <cell r="J25">
            <v>24.48</v>
          </cell>
          <cell r="K25">
            <v>0</v>
          </cell>
        </row>
        <row r="26">
          <cell r="B26">
            <v>22.412499999999994</v>
          </cell>
          <cell r="C26">
            <v>27.8</v>
          </cell>
          <cell r="D26">
            <v>18.5</v>
          </cell>
          <cell r="E26">
            <v>83.25</v>
          </cell>
          <cell r="F26">
            <v>96</v>
          </cell>
          <cell r="G26">
            <v>62</v>
          </cell>
          <cell r="H26">
            <v>14.4</v>
          </cell>
          <cell r="J26">
            <v>25.56</v>
          </cell>
          <cell r="K26">
            <v>0</v>
          </cell>
        </row>
        <row r="27">
          <cell r="B27">
            <v>21.987500000000001</v>
          </cell>
          <cell r="C27">
            <v>27.2</v>
          </cell>
          <cell r="D27">
            <v>18.399999999999999</v>
          </cell>
          <cell r="E27">
            <v>81</v>
          </cell>
          <cell r="F27">
            <v>94</v>
          </cell>
          <cell r="G27">
            <v>57</v>
          </cell>
          <cell r="H27">
            <v>18</v>
          </cell>
          <cell r="J27">
            <v>32.04</v>
          </cell>
          <cell r="K27">
            <v>0</v>
          </cell>
        </row>
        <row r="28">
          <cell r="B28">
            <v>19.329166666666669</v>
          </cell>
          <cell r="C28">
            <v>22.6</v>
          </cell>
          <cell r="D28">
            <v>16.8</v>
          </cell>
          <cell r="E28">
            <v>94.375</v>
          </cell>
          <cell r="F28">
            <v>100</v>
          </cell>
          <cell r="G28">
            <v>78</v>
          </cell>
          <cell r="H28">
            <v>17.64</v>
          </cell>
          <cell r="J28">
            <v>35.64</v>
          </cell>
          <cell r="K28">
            <v>59.2</v>
          </cell>
        </row>
        <row r="29">
          <cell r="B29">
            <v>20.100000000000005</v>
          </cell>
          <cell r="C29">
            <v>24.9</v>
          </cell>
          <cell r="D29">
            <v>18.100000000000001</v>
          </cell>
          <cell r="E29">
            <v>96.875</v>
          </cell>
          <cell r="F29">
            <v>100</v>
          </cell>
          <cell r="G29">
            <v>80</v>
          </cell>
          <cell r="H29">
            <v>13.68</v>
          </cell>
          <cell r="J29">
            <v>24.840000000000003</v>
          </cell>
          <cell r="K29">
            <v>1.5999999999999999</v>
          </cell>
        </row>
        <row r="30">
          <cell r="B30">
            <v>23.179166666666664</v>
          </cell>
          <cell r="C30">
            <v>29.6</v>
          </cell>
          <cell r="D30">
            <v>20.9</v>
          </cell>
          <cell r="E30">
            <v>93.041666666666671</v>
          </cell>
          <cell r="F30">
            <v>100</v>
          </cell>
          <cell r="G30">
            <v>67</v>
          </cell>
          <cell r="H30">
            <v>17.28</v>
          </cell>
          <cell r="J30">
            <v>34.200000000000003</v>
          </cell>
          <cell r="K30">
            <v>16.8</v>
          </cell>
        </row>
        <row r="31">
          <cell r="B31">
            <v>21.18333333333333</v>
          </cell>
          <cell r="C31">
            <v>23.4</v>
          </cell>
          <cell r="D31">
            <v>20</v>
          </cell>
          <cell r="E31">
            <v>97.333333333333329</v>
          </cell>
          <cell r="F31">
            <v>100</v>
          </cell>
          <cell r="G31">
            <v>86</v>
          </cell>
          <cell r="H31">
            <v>15.120000000000001</v>
          </cell>
          <cell r="J31">
            <v>24.840000000000003</v>
          </cell>
          <cell r="K31">
            <v>11.8</v>
          </cell>
        </row>
        <row r="32">
          <cell r="B32">
            <v>21.037499999999998</v>
          </cell>
          <cell r="C32">
            <v>25.4</v>
          </cell>
          <cell r="D32">
            <v>17.600000000000001</v>
          </cell>
          <cell r="E32">
            <v>90.541666666666671</v>
          </cell>
          <cell r="F32">
            <v>100</v>
          </cell>
          <cell r="G32">
            <v>65</v>
          </cell>
          <cell r="H32">
            <v>10.44</v>
          </cell>
          <cell r="J32">
            <v>28.8</v>
          </cell>
          <cell r="K32">
            <v>2</v>
          </cell>
        </row>
        <row r="33">
          <cell r="B33">
            <v>17.004166666666666</v>
          </cell>
          <cell r="C33">
            <v>24</v>
          </cell>
          <cell r="D33">
            <v>11.3</v>
          </cell>
          <cell r="E33">
            <v>72.291666666666671</v>
          </cell>
          <cell r="F33">
            <v>92</v>
          </cell>
          <cell r="G33">
            <v>40</v>
          </cell>
          <cell r="H33">
            <v>12.6</v>
          </cell>
          <cell r="J33">
            <v>29.52</v>
          </cell>
          <cell r="K33">
            <v>0</v>
          </cell>
        </row>
        <row r="34">
          <cell r="B34">
            <v>17.187499999999996</v>
          </cell>
          <cell r="C34">
            <v>25.3</v>
          </cell>
          <cell r="D34">
            <v>10.7</v>
          </cell>
          <cell r="E34">
            <v>73.541666666666671</v>
          </cell>
          <cell r="F34">
            <v>96</v>
          </cell>
          <cell r="G34">
            <v>41</v>
          </cell>
          <cell r="H34">
            <v>9</v>
          </cell>
          <cell r="J34">
            <v>20.16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24.933333333333326</v>
          </cell>
          <cell r="C5">
            <v>31.4</v>
          </cell>
          <cell r="D5">
            <v>22</v>
          </cell>
          <cell r="E5">
            <v>83.791666666666671</v>
          </cell>
          <cell r="F5">
            <v>95</v>
          </cell>
          <cell r="G5">
            <v>54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>
            <v>24.825000000000003</v>
          </cell>
          <cell r="C6">
            <v>34</v>
          </cell>
          <cell r="D6">
            <v>20.2</v>
          </cell>
          <cell r="E6">
            <v>83.958333333333329</v>
          </cell>
          <cell r="F6">
            <v>96</v>
          </cell>
          <cell r="G6">
            <v>50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>
            <v>24.825000000000003</v>
          </cell>
          <cell r="C7">
            <v>32.799999999999997</v>
          </cell>
          <cell r="D7">
            <v>20</v>
          </cell>
          <cell r="E7">
            <v>81.833333333333329</v>
          </cell>
          <cell r="F7">
            <v>96</v>
          </cell>
          <cell r="G7">
            <v>47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>
            <v>25.320833333333336</v>
          </cell>
          <cell r="C8">
            <v>30.5</v>
          </cell>
          <cell r="D8">
            <v>23.1</v>
          </cell>
          <cell r="E8">
            <v>78.458333333333329</v>
          </cell>
          <cell r="F8">
            <v>90</v>
          </cell>
          <cell r="G8">
            <v>55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>
            <v>22.170833333333331</v>
          </cell>
          <cell r="C9">
            <v>28.5</v>
          </cell>
          <cell r="D9">
            <v>16.600000000000001</v>
          </cell>
          <cell r="E9">
            <v>72.75</v>
          </cell>
          <cell r="F9">
            <v>84</v>
          </cell>
          <cell r="G9">
            <v>60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>
            <v>23.375</v>
          </cell>
          <cell r="C10">
            <v>29.1</v>
          </cell>
          <cell r="D10">
            <v>17.899999999999999</v>
          </cell>
          <cell r="E10">
            <v>70.25</v>
          </cell>
          <cell r="F10">
            <v>90</v>
          </cell>
          <cell r="G10">
            <v>51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>
            <v>24.116666666666664</v>
          </cell>
          <cell r="C11">
            <v>32.700000000000003</v>
          </cell>
          <cell r="D11">
            <v>18</v>
          </cell>
          <cell r="E11">
            <v>70.291666666666671</v>
          </cell>
          <cell r="F11">
            <v>89</v>
          </cell>
          <cell r="G11">
            <v>46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>
            <v>24.587500000000002</v>
          </cell>
          <cell r="C12">
            <v>31.1</v>
          </cell>
          <cell r="D12">
            <v>20</v>
          </cell>
          <cell r="E12">
            <v>79.75</v>
          </cell>
          <cell r="F12">
            <v>94</v>
          </cell>
          <cell r="G12">
            <v>55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>
            <v>24.233333333333331</v>
          </cell>
          <cell r="C13">
            <v>30.7</v>
          </cell>
          <cell r="D13">
            <v>19.7</v>
          </cell>
          <cell r="E13">
            <v>74.208333333333329</v>
          </cell>
          <cell r="F13">
            <v>92</v>
          </cell>
          <cell r="G13">
            <v>49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>
            <v>24.166666666666671</v>
          </cell>
          <cell r="C14">
            <v>30.9</v>
          </cell>
          <cell r="D14">
            <v>19.100000000000001</v>
          </cell>
          <cell r="E14">
            <v>69.125</v>
          </cell>
          <cell r="F14">
            <v>85</v>
          </cell>
          <cell r="G14">
            <v>48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>
            <v>25.404166666666672</v>
          </cell>
          <cell r="C15">
            <v>32.700000000000003</v>
          </cell>
          <cell r="D15">
            <v>20.6</v>
          </cell>
          <cell r="E15">
            <v>71.958333333333329</v>
          </cell>
          <cell r="F15">
            <v>91</v>
          </cell>
          <cell r="G15">
            <v>49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>
            <v>23.170833333333331</v>
          </cell>
          <cell r="C16">
            <v>27.9</v>
          </cell>
          <cell r="D16">
            <v>19.8</v>
          </cell>
          <cell r="E16">
            <v>86.583333333333329</v>
          </cell>
          <cell r="F16">
            <v>96</v>
          </cell>
          <cell r="G16">
            <v>66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>
            <v>22.645833333333332</v>
          </cell>
          <cell r="C17">
            <v>29.3</v>
          </cell>
          <cell r="D17">
            <v>19.5</v>
          </cell>
          <cell r="E17">
            <v>85.416666666666671</v>
          </cell>
          <cell r="F17">
            <v>97</v>
          </cell>
          <cell r="G17">
            <v>58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>
            <v>21.920833333333334</v>
          </cell>
          <cell r="C18">
            <v>26.9</v>
          </cell>
          <cell r="D18">
            <v>19</v>
          </cell>
          <cell r="E18">
            <v>84.916666666666671</v>
          </cell>
          <cell r="F18">
            <v>95</v>
          </cell>
          <cell r="G18">
            <v>63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>
            <v>24.099999999999998</v>
          </cell>
          <cell r="C19">
            <v>32</v>
          </cell>
          <cell r="D19">
            <v>19.899999999999999</v>
          </cell>
          <cell r="E19">
            <v>83.25</v>
          </cell>
          <cell r="F19">
            <v>96</v>
          </cell>
          <cell r="G19">
            <v>53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>
            <v>23.45</v>
          </cell>
          <cell r="C20">
            <v>28.7</v>
          </cell>
          <cell r="D20">
            <v>21.2</v>
          </cell>
          <cell r="E20">
            <v>86.291666666666671</v>
          </cell>
          <cell r="F20">
            <v>95</v>
          </cell>
          <cell r="G20">
            <v>65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>
            <v>23.362499999999997</v>
          </cell>
          <cell r="C21">
            <v>29.2</v>
          </cell>
          <cell r="D21">
            <v>19.7</v>
          </cell>
          <cell r="E21">
            <v>85.916666666666671</v>
          </cell>
          <cell r="F21">
            <v>96</v>
          </cell>
          <cell r="G21">
            <v>61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>
            <v>20.591666666666665</v>
          </cell>
          <cell r="C22">
            <v>22.9</v>
          </cell>
          <cell r="D22">
            <v>19.600000000000001</v>
          </cell>
          <cell r="E22">
            <v>95.25</v>
          </cell>
          <cell r="F22">
            <v>97</v>
          </cell>
          <cell r="G22">
            <v>93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>
            <v>21.133333333333333</v>
          </cell>
          <cell r="C23">
            <v>24</v>
          </cell>
          <cell r="D23">
            <v>19.5</v>
          </cell>
          <cell r="E23">
            <v>94.333333333333329</v>
          </cell>
          <cell r="F23">
            <v>97</v>
          </cell>
          <cell r="G23">
            <v>85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>
            <v>22.633333333333329</v>
          </cell>
          <cell r="C24">
            <v>26.2</v>
          </cell>
          <cell r="D24">
            <v>20.7</v>
          </cell>
          <cell r="E24">
            <v>90.166666666666671</v>
          </cell>
          <cell r="F24">
            <v>96</v>
          </cell>
          <cell r="G24">
            <v>75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>
            <v>23.849999999999998</v>
          </cell>
          <cell r="C25">
            <v>29.6</v>
          </cell>
          <cell r="D25">
            <v>20.3</v>
          </cell>
          <cell r="E25">
            <v>83.791666666666671</v>
          </cell>
          <cell r="F25">
            <v>96</v>
          </cell>
          <cell r="G25">
            <v>60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>
            <v>23.249999999999996</v>
          </cell>
          <cell r="C26">
            <v>29.1</v>
          </cell>
          <cell r="D26">
            <v>17.7</v>
          </cell>
          <cell r="E26">
            <v>81</v>
          </cell>
          <cell r="F26">
            <v>96</v>
          </cell>
          <cell r="G26">
            <v>60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>
            <v>23.341666666666669</v>
          </cell>
          <cell r="C27">
            <v>27.8</v>
          </cell>
          <cell r="D27">
            <v>20</v>
          </cell>
          <cell r="E27">
            <v>80.541666666666671</v>
          </cell>
          <cell r="F27">
            <v>94</v>
          </cell>
          <cell r="G27">
            <v>60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>
            <v>21.220833333333331</v>
          </cell>
          <cell r="C28">
            <v>23.6</v>
          </cell>
          <cell r="D28">
            <v>19.100000000000001</v>
          </cell>
          <cell r="E28">
            <v>91.958333333333329</v>
          </cell>
          <cell r="F28">
            <v>97</v>
          </cell>
          <cell r="G28">
            <v>84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>
            <v>22.370833333333326</v>
          </cell>
          <cell r="C29">
            <v>29.3</v>
          </cell>
          <cell r="D29">
            <v>18.899999999999999</v>
          </cell>
          <cell r="E29">
            <v>89.583333333333329</v>
          </cell>
          <cell r="F29">
            <v>97</v>
          </cell>
          <cell r="G29">
            <v>65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>
            <v>24.387500000000003</v>
          </cell>
          <cell r="C30">
            <v>31.9</v>
          </cell>
          <cell r="D30">
            <v>20.100000000000001</v>
          </cell>
          <cell r="E30">
            <v>87.791666666666671</v>
          </cell>
          <cell r="F30">
            <v>97</v>
          </cell>
          <cell r="G30">
            <v>62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>
            <v>24.241666666666671</v>
          </cell>
          <cell r="C31">
            <v>30.7</v>
          </cell>
          <cell r="D31">
            <v>20.8</v>
          </cell>
          <cell r="E31">
            <v>88.291666666666671</v>
          </cell>
          <cell r="F31">
            <v>97</v>
          </cell>
          <cell r="G31">
            <v>64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>
            <v>23.008333333333336</v>
          </cell>
          <cell r="C32">
            <v>27.7</v>
          </cell>
          <cell r="D32">
            <v>20.8</v>
          </cell>
          <cell r="E32">
            <v>85.375</v>
          </cell>
          <cell r="F32">
            <v>96</v>
          </cell>
          <cell r="G32">
            <v>64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>
            <v>18.650000000000002</v>
          </cell>
          <cell r="C33">
            <v>25.9</v>
          </cell>
          <cell r="D33">
            <v>11.7</v>
          </cell>
          <cell r="E33">
            <v>71.625</v>
          </cell>
          <cell r="F33">
            <v>91</v>
          </cell>
          <cell r="G33">
            <v>44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>
            <v>17.154166666666665</v>
          </cell>
          <cell r="C34">
            <v>27</v>
          </cell>
          <cell r="D34">
            <v>9.4</v>
          </cell>
          <cell r="E34">
            <v>76.041666666666671</v>
          </cell>
          <cell r="F34">
            <v>94</v>
          </cell>
          <cell r="G34">
            <v>39</v>
          </cell>
          <cell r="H34" t="str">
            <v>*</v>
          </cell>
          <cell r="J34" t="str">
            <v>*</v>
          </cell>
          <cell r="K34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25.260869565217391</v>
          </cell>
          <cell r="C5">
            <v>29.2</v>
          </cell>
          <cell r="D5">
            <v>22.9</v>
          </cell>
          <cell r="E5">
            <v>83.391304347826093</v>
          </cell>
          <cell r="F5">
            <v>94</v>
          </cell>
          <cell r="G5">
            <v>63</v>
          </cell>
          <cell r="H5">
            <v>10.08</v>
          </cell>
          <cell r="J5">
            <v>24.840000000000003</v>
          </cell>
          <cell r="K5">
            <v>23.799999999999997</v>
          </cell>
        </row>
        <row r="6">
          <cell r="B6">
            <v>24.7</v>
          </cell>
          <cell r="C6">
            <v>31.8</v>
          </cell>
          <cell r="D6">
            <v>20.5</v>
          </cell>
          <cell r="E6">
            <v>80.913043478260875</v>
          </cell>
          <cell r="F6">
            <v>92</v>
          </cell>
          <cell r="G6">
            <v>58</v>
          </cell>
          <cell r="H6">
            <v>6.48</v>
          </cell>
          <cell r="J6">
            <v>21.6</v>
          </cell>
          <cell r="K6">
            <v>0</v>
          </cell>
        </row>
        <row r="7">
          <cell r="B7">
            <v>26.586956521739129</v>
          </cell>
          <cell r="C7">
            <v>33.799999999999997</v>
          </cell>
          <cell r="D7">
            <v>21.9</v>
          </cell>
          <cell r="E7">
            <v>77.608695652173907</v>
          </cell>
          <cell r="F7">
            <v>92</v>
          </cell>
          <cell r="G7">
            <v>46</v>
          </cell>
          <cell r="H7">
            <v>3.6</v>
          </cell>
          <cell r="J7">
            <v>19.440000000000001</v>
          </cell>
          <cell r="K7">
            <v>0</v>
          </cell>
        </row>
        <row r="8">
          <cell r="B8">
            <v>26.112500000000001</v>
          </cell>
          <cell r="C8">
            <v>30.7</v>
          </cell>
          <cell r="D8">
            <v>23.6</v>
          </cell>
          <cell r="E8">
            <v>79.625</v>
          </cell>
          <cell r="F8">
            <v>90</v>
          </cell>
          <cell r="G8">
            <v>61</v>
          </cell>
          <cell r="H8">
            <v>9.3600000000000012</v>
          </cell>
          <cell r="J8">
            <v>21.240000000000002</v>
          </cell>
          <cell r="K8">
            <v>0.8</v>
          </cell>
        </row>
        <row r="9">
          <cell r="B9">
            <v>22.687500000000004</v>
          </cell>
          <cell r="C9">
            <v>27.9</v>
          </cell>
          <cell r="D9">
            <v>18.600000000000001</v>
          </cell>
          <cell r="E9">
            <v>71.041666666666671</v>
          </cell>
          <cell r="F9">
            <v>81</v>
          </cell>
          <cell r="G9">
            <v>55</v>
          </cell>
          <cell r="H9">
            <v>8.64</v>
          </cell>
          <cell r="J9">
            <v>19.440000000000001</v>
          </cell>
          <cell r="K9">
            <v>0</v>
          </cell>
        </row>
        <row r="10">
          <cell r="B10">
            <v>24.641666666666666</v>
          </cell>
          <cell r="C10">
            <v>30.6</v>
          </cell>
          <cell r="D10">
            <v>19.899999999999999</v>
          </cell>
          <cell r="E10">
            <v>70.958333333333329</v>
          </cell>
          <cell r="F10">
            <v>86</v>
          </cell>
          <cell r="G10">
            <v>52</v>
          </cell>
          <cell r="H10">
            <v>8.2799999999999994</v>
          </cell>
          <cell r="J10">
            <v>30.96</v>
          </cell>
          <cell r="K10">
            <v>0</v>
          </cell>
        </row>
        <row r="11">
          <cell r="B11">
            <v>27.112499999999994</v>
          </cell>
          <cell r="C11">
            <v>32.6</v>
          </cell>
          <cell r="D11">
            <v>23.1</v>
          </cell>
          <cell r="E11">
            <v>69.458333333333329</v>
          </cell>
          <cell r="F11">
            <v>88</v>
          </cell>
          <cell r="G11">
            <v>48</v>
          </cell>
          <cell r="H11">
            <v>5.7600000000000007</v>
          </cell>
          <cell r="J11">
            <v>18.36</v>
          </cell>
          <cell r="K11">
            <v>0</v>
          </cell>
        </row>
        <row r="12">
          <cell r="B12">
            <v>26.533333333333328</v>
          </cell>
          <cell r="C12">
            <v>31.3</v>
          </cell>
          <cell r="D12">
            <v>24.1</v>
          </cell>
          <cell r="E12">
            <v>77.541666666666671</v>
          </cell>
          <cell r="F12">
            <v>91</v>
          </cell>
          <cell r="G12">
            <v>55</v>
          </cell>
          <cell r="H12">
            <v>7.5600000000000005</v>
          </cell>
          <cell r="J12">
            <v>23.400000000000002</v>
          </cell>
          <cell r="K12">
            <v>0.60000000000000009</v>
          </cell>
        </row>
        <row r="13">
          <cell r="B13">
            <v>25.5625</v>
          </cell>
          <cell r="C13">
            <v>30.7</v>
          </cell>
          <cell r="D13">
            <v>22</v>
          </cell>
          <cell r="E13">
            <v>71.541666666666671</v>
          </cell>
          <cell r="F13">
            <v>88</v>
          </cell>
          <cell r="G13">
            <v>49</v>
          </cell>
          <cell r="H13">
            <v>4.32</v>
          </cell>
          <cell r="J13">
            <v>14.04</v>
          </cell>
          <cell r="K13">
            <v>0</v>
          </cell>
        </row>
        <row r="14">
          <cell r="B14">
            <v>25.416666666666668</v>
          </cell>
          <cell r="C14">
            <v>31.4</v>
          </cell>
          <cell r="D14">
            <v>20.5</v>
          </cell>
          <cell r="E14">
            <v>69.083333333333329</v>
          </cell>
          <cell r="F14">
            <v>88</v>
          </cell>
          <cell r="G14">
            <v>47</v>
          </cell>
          <cell r="H14">
            <v>4.6800000000000006</v>
          </cell>
          <cell r="J14">
            <v>14.4</v>
          </cell>
          <cell r="K14">
            <v>0</v>
          </cell>
        </row>
        <row r="15">
          <cell r="B15">
            <v>27.066666666666666</v>
          </cell>
          <cell r="C15">
            <v>33.4</v>
          </cell>
          <cell r="D15">
            <v>22.3</v>
          </cell>
          <cell r="E15">
            <v>70.166666666666671</v>
          </cell>
          <cell r="F15">
            <v>84</v>
          </cell>
          <cell r="G15">
            <v>45</v>
          </cell>
          <cell r="H15">
            <v>7.5600000000000005</v>
          </cell>
          <cell r="J15">
            <v>22.68</v>
          </cell>
          <cell r="K15">
            <v>0</v>
          </cell>
        </row>
        <row r="16">
          <cell r="B16">
            <v>24.1875</v>
          </cell>
          <cell r="C16">
            <v>27.4</v>
          </cell>
          <cell r="D16">
            <v>21.3</v>
          </cell>
          <cell r="E16">
            <v>86.416666666666671</v>
          </cell>
          <cell r="F16">
            <v>94</v>
          </cell>
          <cell r="G16">
            <v>73</v>
          </cell>
          <cell r="H16">
            <v>10.08</v>
          </cell>
          <cell r="J16">
            <v>46.440000000000005</v>
          </cell>
          <cell r="K16">
            <v>47.8</v>
          </cell>
        </row>
        <row r="17">
          <cell r="B17">
            <v>23.391666666666669</v>
          </cell>
          <cell r="C17">
            <v>27.6</v>
          </cell>
          <cell r="D17">
            <v>21.4</v>
          </cell>
          <cell r="E17">
            <v>87.5</v>
          </cell>
          <cell r="F17">
            <v>94</v>
          </cell>
          <cell r="G17">
            <v>66</v>
          </cell>
          <cell r="H17">
            <v>8.64</v>
          </cell>
          <cell r="J17">
            <v>23.400000000000002</v>
          </cell>
          <cell r="K17">
            <v>4.8000000000000007</v>
          </cell>
        </row>
        <row r="18">
          <cell r="B18">
            <v>24.350000000000005</v>
          </cell>
          <cell r="C18">
            <v>30.7</v>
          </cell>
          <cell r="D18">
            <v>20.399999999999999</v>
          </cell>
          <cell r="E18">
            <v>78.791666666666671</v>
          </cell>
          <cell r="F18">
            <v>91</v>
          </cell>
          <cell r="G18">
            <v>55</v>
          </cell>
          <cell r="H18">
            <v>4.32</v>
          </cell>
          <cell r="J18">
            <v>12.6</v>
          </cell>
          <cell r="K18">
            <v>0</v>
          </cell>
        </row>
        <row r="19">
          <cell r="B19">
            <v>26.321739130434786</v>
          </cell>
          <cell r="C19">
            <v>32</v>
          </cell>
          <cell r="D19">
            <v>22.2</v>
          </cell>
          <cell r="E19">
            <v>80.304347826086953</v>
          </cell>
          <cell r="F19">
            <v>94</v>
          </cell>
          <cell r="G19">
            <v>54</v>
          </cell>
          <cell r="H19">
            <v>6.84</v>
          </cell>
          <cell r="J19">
            <v>19.8</v>
          </cell>
          <cell r="K19">
            <v>0</v>
          </cell>
        </row>
        <row r="20">
          <cell r="B20">
            <v>25.370833333333334</v>
          </cell>
          <cell r="C20">
            <v>30.9</v>
          </cell>
          <cell r="D20">
            <v>21.8</v>
          </cell>
          <cell r="E20">
            <v>84.916666666666671</v>
          </cell>
          <cell r="F20">
            <v>95</v>
          </cell>
          <cell r="G20">
            <v>56</v>
          </cell>
          <cell r="H20">
            <v>5.7600000000000007</v>
          </cell>
          <cell r="J20">
            <v>39.6</v>
          </cell>
          <cell r="K20">
            <v>17.999999999999996</v>
          </cell>
        </row>
        <row r="21">
          <cell r="B21">
            <v>25.704166666666666</v>
          </cell>
          <cell r="C21">
            <v>30</v>
          </cell>
          <cell r="D21">
            <v>23</v>
          </cell>
          <cell r="E21">
            <v>85.958333333333329</v>
          </cell>
          <cell r="F21">
            <v>94</v>
          </cell>
          <cell r="G21">
            <v>67</v>
          </cell>
          <cell r="H21">
            <v>8.64</v>
          </cell>
          <cell r="J21">
            <v>20.16</v>
          </cell>
          <cell r="K21">
            <v>2</v>
          </cell>
        </row>
        <row r="22">
          <cell r="B22">
            <v>24.970833333333342</v>
          </cell>
          <cell r="C22">
            <v>29.8</v>
          </cell>
          <cell r="D22">
            <v>22.9</v>
          </cell>
          <cell r="E22">
            <v>89.541666666666671</v>
          </cell>
          <cell r="F22">
            <v>94</v>
          </cell>
          <cell r="G22">
            <v>73</v>
          </cell>
          <cell r="H22">
            <v>8.2799999999999994</v>
          </cell>
          <cell r="J22">
            <v>22.68</v>
          </cell>
          <cell r="K22">
            <v>14.4</v>
          </cell>
        </row>
        <row r="23">
          <cell r="B23">
            <v>24.104166666666668</v>
          </cell>
          <cell r="C23">
            <v>29</v>
          </cell>
          <cell r="D23">
            <v>22.2</v>
          </cell>
          <cell r="E23">
            <v>89.083333333333329</v>
          </cell>
          <cell r="F23">
            <v>94</v>
          </cell>
          <cell r="G23">
            <v>74</v>
          </cell>
          <cell r="H23">
            <v>10.08</v>
          </cell>
          <cell r="J23">
            <v>19.440000000000001</v>
          </cell>
          <cell r="K23">
            <v>8.8000000000000007</v>
          </cell>
        </row>
        <row r="24">
          <cell r="B24">
            <v>24.617391304347823</v>
          </cell>
          <cell r="C24">
            <v>28.6</v>
          </cell>
          <cell r="D24">
            <v>22.2</v>
          </cell>
          <cell r="E24">
            <v>84.217391304347828</v>
          </cell>
          <cell r="F24">
            <v>93</v>
          </cell>
          <cell r="G24">
            <v>69</v>
          </cell>
          <cell r="H24">
            <v>6.84</v>
          </cell>
          <cell r="J24">
            <v>17.64</v>
          </cell>
          <cell r="K24">
            <v>0</v>
          </cell>
        </row>
        <row r="25">
          <cell r="B25">
            <v>26.058333333333334</v>
          </cell>
          <cell r="C25">
            <v>31.9</v>
          </cell>
          <cell r="D25">
            <v>22.4</v>
          </cell>
          <cell r="E25">
            <v>79.041666666666671</v>
          </cell>
          <cell r="F25">
            <v>92</v>
          </cell>
          <cell r="G25">
            <v>52</v>
          </cell>
          <cell r="H25">
            <v>6.48</v>
          </cell>
          <cell r="J25">
            <v>16.920000000000002</v>
          </cell>
          <cell r="K25">
            <v>0</v>
          </cell>
        </row>
        <row r="26">
          <cell r="B26">
            <v>26.645833333333343</v>
          </cell>
          <cell r="C26">
            <v>31.5</v>
          </cell>
          <cell r="D26">
            <v>23.2</v>
          </cell>
          <cell r="E26">
            <v>77</v>
          </cell>
          <cell r="F26">
            <v>89</v>
          </cell>
          <cell r="G26">
            <v>57</v>
          </cell>
          <cell r="H26">
            <v>7.2</v>
          </cell>
          <cell r="J26">
            <v>15.840000000000002</v>
          </cell>
          <cell r="K26">
            <v>0</v>
          </cell>
        </row>
        <row r="27">
          <cell r="B27">
            <v>25.324999999999999</v>
          </cell>
          <cell r="C27">
            <v>28.2</v>
          </cell>
          <cell r="D27">
            <v>23</v>
          </cell>
          <cell r="E27">
            <v>84.208333333333329</v>
          </cell>
          <cell r="F27">
            <v>92</v>
          </cell>
          <cell r="G27">
            <v>73</v>
          </cell>
          <cell r="H27">
            <v>7.9200000000000008</v>
          </cell>
          <cell r="J27">
            <v>20.52</v>
          </cell>
          <cell r="K27">
            <v>1.2</v>
          </cell>
        </row>
        <row r="28">
          <cell r="B28">
            <v>25.033333333333342</v>
          </cell>
          <cell r="C28">
            <v>29.7</v>
          </cell>
          <cell r="D28">
            <v>22.6</v>
          </cell>
          <cell r="E28">
            <v>84.666666666666671</v>
          </cell>
          <cell r="F28">
            <v>93</v>
          </cell>
          <cell r="G28">
            <v>68</v>
          </cell>
          <cell r="H28">
            <v>11.16</v>
          </cell>
          <cell r="J28">
            <v>37.800000000000004</v>
          </cell>
          <cell r="K28">
            <v>1.6</v>
          </cell>
        </row>
        <row r="29">
          <cell r="B29">
            <v>23.729166666666668</v>
          </cell>
          <cell r="C29">
            <v>28.1</v>
          </cell>
          <cell r="D29">
            <v>21.9</v>
          </cell>
          <cell r="E29">
            <v>90.375</v>
          </cell>
          <cell r="F29">
            <v>95</v>
          </cell>
          <cell r="G29">
            <v>74</v>
          </cell>
          <cell r="H29">
            <v>5.7600000000000007</v>
          </cell>
          <cell r="J29">
            <v>25.92</v>
          </cell>
          <cell r="K29">
            <v>15</v>
          </cell>
        </row>
        <row r="30">
          <cell r="B30">
            <v>26.391666666666662</v>
          </cell>
          <cell r="C30">
            <v>32.200000000000003</v>
          </cell>
          <cell r="D30">
            <v>23.4</v>
          </cell>
          <cell r="E30">
            <v>84.916666666666671</v>
          </cell>
          <cell r="F30">
            <v>94</v>
          </cell>
          <cell r="G30">
            <v>59</v>
          </cell>
          <cell r="H30">
            <v>6.84</v>
          </cell>
          <cell r="J30">
            <v>19.440000000000001</v>
          </cell>
          <cell r="K30">
            <v>0</v>
          </cell>
        </row>
        <row r="31">
          <cell r="B31">
            <v>25.162499999999998</v>
          </cell>
          <cell r="C31">
            <v>30.1</v>
          </cell>
          <cell r="D31">
            <v>22.9</v>
          </cell>
          <cell r="E31">
            <v>86</v>
          </cell>
          <cell r="F31">
            <v>93</v>
          </cell>
          <cell r="G31">
            <v>70</v>
          </cell>
          <cell r="H31">
            <v>12.24</v>
          </cell>
          <cell r="J31">
            <v>28.08</v>
          </cell>
          <cell r="K31">
            <v>21.8</v>
          </cell>
        </row>
        <row r="32">
          <cell r="B32">
            <v>25.204166666666666</v>
          </cell>
          <cell r="C32">
            <v>28.6</v>
          </cell>
          <cell r="D32">
            <v>23.3</v>
          </cell>
          <cell r="E32">
            <v>82.125</v>
          </cell>
          <cell r="F32">
            <v>94</v>
          </cell>
          <cell r="G32">
            <v>63</v>
          </cell>
          <cell r="H32">
            <v>10.8</v>
          </cell>
          <cell r="J32">
            <v>23.759999999999998</v>
          </cell>
          <cell r="K32">
            <v>5.2</v>
          </cell>
        </row>
        <row r="33">
          <cell r="B33">
            <v>21.612500000000008</v>
          </cell>
          <cell r="C33">
            <v>26.2</v>
          </cell>
          <cell r="D33">
            <v>17.5</v>
          </cell>
          <cell r="E33">
            <v>69.791666666666671</v>
          </cell>
          <cell r="F33">
            <v>89</v>
          </cell>
          <cell r="G33">
            <v>37</v>
          </cell>
          <cell r="H33">
            <v>11.520000000000001</v>
          </cell>
          <cell r="J33">
            <v>20.52</v>
          </cell>
          <cell r="K33">
            <v>0</v>
          </cell>
        </row>
        <row r="34">
          <cell r="B34">
            <v>20.412500000000001</v>
          </cell>
          <cell r="C34">
            <v>28.2</v>
          </cell>
          <cell r="D34">
            <v>15.3</v>
          </cell>
          <cell r="E34">
            <v>71.416666666666671</v>
          </cell>
          <cell r="F34">
            <v>92</v>
          </cell>
          <cell r="G34">
            <v>35</v>
          </cell>
          <cell r="H34">
            <v>7.9200000000000008</v>
          </cell>
          <cell r="J34">
            <v>17.64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22.824999999999999</v>
          </cell>
          <cell r="C5">
            <v>26.7</v>
          </cell>
          <cell r="D5">
            <v>19.899999999999999</v>
          </cell>
          <cell r="E5">
            <v>88.541666666666671</v>
          </cell>
          <cell r="F5">
            <v>96</v>
          </cell>
          <cell r="G5">
            <v>67</v>
          </cell>
          <cell r="H5">
            <v>16.559999999999999</v>
          </cell>
          <cell r="J5">
            <v>27</v>
          </cell>
          <cell r="K5">
            <v>0.2</v>
          </cell>
        </row>
        <row r="6">
          <cell r="B6">
            <v>22.137499999999999</v>
          </cell>
          <cell r="C6">
            <v>30.6</v>
          </cell>
          <cell r="D6">
            <v>17.399999999999999</v>
          </cell>
          <cell r="E6">
            <v>82</v>
          </cell>
          <cell r="F6">
            <v>100</v>
          </cell>
          <cell r="G6">
            <v>61</v>
          </cell>
          <cell r="H6">
            <v>14.76</v>
          </cell>
          <cell r="J6">
            <v>28.8</v>
          </cell>
          <cell r="K6">
            <v>0</v>
          </cell>
        </row>
        <row r="7">
          <cell r="B7">
            <v>25.741666666666664</v>
          </cell>
          <cell r="C7">
            <v>33.700000000000003</v>
          </cell>
          <cell r="D7">
            <v>20.100000000000001</v>
          </cell>
          <cell r="E7">
            <v>78.791666666666671</v>
          </cell>
          <cell r="F7">
            <v>98</v>
          </cell>
          <cell r="G7">
            <v>49</v>
          </cell>
          <cell r="H7">
            <v>10.44</v>
          </cell>
          <cell r="J7">
            <v>16.559999999999999</v>
          </cell>
          <cell r="K7">
            <v>0</v>
          </cell>
        </row>
        <row r="8">
          <cell r="B8">
            <v>26.608333333333334</v>
          </cell>
          <cell r="C8">
            <v>33.200000000000003</v>
          </cell>
          <cell r="D8">
            <v>22.4</v>
          </cell>
          <cell r="E8">
            <v>80.375</v>
          </cell>
          <cell r="F8">
            <v>95</v>
          </cell>
          <cell r="G8">
            <v>55</v>
          </cell>
          <cell r="H8">
            <v>26.28</v>
          </cell>
          <cell r="J8">
            <v>47.16</v>
          </cell>
          <cell r="K8">
            <v>1.4</v>
          </cell>
        </row>
        <row r="9">
          <cell r="B9">
            <v>22.579166666666666</v>
          </cell>
          <cell r="C9">
            <v>25.3</v>
          </cell>
          <cell r="D9">
            <v>19.899999999999999</v>
          </cell>
          <cell r="E9">
            <v>79.083333333333329</v>
          </cell>
          <cell r="F9">
            <v>92</v>
          </cell>
          <cell r="G9">
            <v>60</v>
          </cell>
          <cell r="H9">
            <v>21.240000000000002</v>
          </cell>
          <cell r="J9">
            <v>34.92</v>
          </cell>
          <cell r="K9">
            <v>0</v>
          </cell>
        </row>
        <row r="10">
          <cell r="B10">
            <v>22.995833333333334</v>
          </cell>
          <cell r="C10">
            <v>30.7</v>
          </cell>
          <cell r="D10">
            <v>18</v>
          </cell>
          <cell r="E10">
            <v>77.166666666666671</v>
          </cell>
          <cell r="F10">
            <v>90</v>
          </cell>
          <cell r="G10">
            <v>56</v>
          </cell>
          <cell r="H10">
            <v>12.96</v>
          </cell>
          <cell r="J10">
            <v>22.68</v>
          </cell>
          <cell r="K10">
            <v>0</v>
          </cell>
        </row>
        <row r="11">
          <cell r="B11">
            <v>26.108333333333334</v>
          </cell>
          <cell r="C11">
            <v>33.9</v>
          </cell>
          <cell r="D11">
            <v>20.8</v>
          </cell>
          <cell r="E11">
            <v>79.208333333333329</v>
          </cell>
          <cell r="F11">
            <v>100</v>
          </cell>
          <cell r="G11">
            <v>46</v>
          </cell>
          <cell r="H11">
            <v>13.68</v>
          </cell>
          <cell r="J11">
            <v>47.519999999999996</v>
          </cell>
          <cell r="K11">
            <v>16.2</v>
          </cell>
        </row>
        <row r="12">
          <cell r="B12">
            <v>25.216666666666665</v>
          </cell>
          <cell r="C12">
            <v>30.9</v>
          </cell>
          <cell r="D12">
            <v>22.5</v>
          </cell>
          <cell r="E12">
            <v>86.125</v>
          </cell>
          <cell r="F12">
            <v>99</v>
          </cell>
          <cell r="G12">
            <v>59</v>
          </cell>
          <cell r="H12">
            <v>16.920000000000002</v>
          </cell>
          <cell r="J12">
            <v>29.16</v>
          </cell>
          <cell r="K12">
            <v>0.2</v>
          </cell>
        </row>
        <row r="13">
          <cell r="B13">
            <v>24.737499999999997</v>
          </cell>
          <cell r="C13">
            <v>31.3</v>
          </cell>
          <cell r="D13">
            <v>20.5</v>
          </cell>
          <cell r="E13">
            <v>79</v>
          </cell>
          <cell r="F13">
            <v>93</v>
          </cell>
          <cell r="G13">
            <v>55</v>
          </cell>
          <cell r="H13">
            <v>12.96</v>
          </cell>
          <cell r="J13">
            <v>20.88</v>
          </cell>
          <cell r="K13">
            <v>0</v>
          </cell>
        </row>
        <row r="14">
          <cell r="B14">
            <v>26.162500000000005</v>
          </cell>
          <cell r="C14">
            <v>33.200000000000003</v>
          </cell>
          <cell r="D14">
            <v>20.5</v>
          </cell>
          <cell r="E14">
            <v>76.333333333333329</v>
          </cell>
          <cell r="F14">
            <v>100</v>
          </cell>
          <cell r="G14">
            <v>47</v>
          </cell>
          <cell r="H14">
            <v>11.16</v>
          </cell>
          <cell r="J14">
            <v>20.88</v>
          </cell>
          <cell r="K14">
            <v>0</v>
          </cell>
        </row>
        <row r="15">
          <cell r="B15">
            <v>27.504166666666663</v>
          </cell>
          <cell r="C15">
            <v>34.200000000000003</v>
          </cell>
          <cell r="D15">
            <v>21.8</v>
          </cell>
          <cell r="E15">
            <v>75.416666666666671</v>
          </cell>
          <cell r="F15">
            <v>95</v>
          </cell>
          <cell r="G15">
            <v>46</v>
          </cell>
          <cell r="H15">
            <v>12.96</v>
          </cell>
          <cell r="J15">
            <v>21.240000000000002</v>
          </cell>
          <cell r="K15">
            <v>0</v>
          </cell>
        </row>
        <row r="16">
          <cell r="B16">
            <v>25.120833333333334</v>
          </cell>
          <cell r="C16">
            <v>30.1</v>
          </cell>
          <cell r="D16">
            <v>21.8</v>
          </cell>
          <cell r="E16">
            <v>87.291666666666671</v>
          </cell>
          <cell r="F16">
            <v>99</v>
          </cell>
          <cell r="G16">
            <v>71</v>
          </cell>
          <cell r="H16">
            <v>34.92</v>
          </cell>
          <cell r="J16">
            <v>53.28</v>
          </cell>
          <cell r="K16">
            <v>43.2</v>
          </cell>
        </row>
        <row r="17">
          <cell r="B17">
            <v>24.658333333333331</v>
          </cell>
          <cell r="C17">
            <v>30.1</v>
          </cell>
          <cell r="D17">
            <v>22</v>
          </cell>
          <cell r="E17">
            <v>88.5</v>
          </cell>
          <cell r="F17">
            <v>100</v>
          </cell>
          <cell r="G17">
            <v>65</v>
          </cell>
          <cell r="H17">
            <v>12.6</v>
          </cell>
          <cell r="J17">
            <v>36</v>
          </cell>
          <cell r="K17">
            <v>31</v>
          </cell>
        </row>
        <row r="18">
          <cell r="B18">
            <v>25.5</v>
          </cell>
          <cell r="C18">
            <v>31</v>
          </cell>
          <cell r="D18">
            <v>21.9</v>
          </cell>
          <cell r="E18">
            <v>82.375</v>
          </cell>
          <cell r="F18">
            <v>96</v>
          </cell>
          <cell r="G18">
            <v>58</v>
          </cell>
          <cell r="H18">
            <v>12.96</v>
          </cell>
          <cell r="J18">
            <v>22.68</v>
          </cell>
          <cell r="K18">
            <v>0.60000000000000009</v>
          </cell>
        </row>
        <row r="19">
          <cell r="B19">
            <v>26.879166666666663</v>
          </cell>
          <cell r="C19">
            <v>33.9</v>
          </cell>
          <cell r="D19">
            <v>22.3</v>
          </cell>
          <cell r="E19">
            <v>80.791666666666671</v>
          </cell>
          <cell r="F19">
            <v>99</v>
          </cell>
          <cell r="G19">
            <v>51</v>
          </cell>
          <cell r="H19">
            <v>10.8</v>
          </cell>
          <cell r="J19">
            <v>20.88</v>
          </cell>
          <cell r="K19">
            <v>0</v>
          </cell>
        </row>
        <row r="20">
          <cell r="B20">
            <v>26.737500000000008</v>
          </cell>
          <cell r="C20">
            <v>32.4</v>
          </cell>
          <cell r="D20">
            <v>24</v>
          </cell>
          <cell r="E20">
            <v>82.583333333333329</v>
          </cell>
          <cell r="F20">
            <v>93</v>
          </cell>
          <cell r="G20">
            <v>58</v>
          </cell>
          <cell r="H20">
            <v>11.879999999999999</v>
          </cell>
          <cell r="J20">
            <v>27</v>
          </cell>
          <cell r="K20">
            <v>15.2</v>
          </cell>
        </row>
        <row r="21">
          <cell r="B21">
            <v>26.545833333333334</v>
          </cell>
          <cell r="C21">
            <v>31.7</v>
          </cell>
          <cell r="D21">
            <v>23.8</v>
          </cell>
          <cell r="E21">
            <v>84.875</v>
          </cell>
          <cell r="F21">
            <v>99</v>
          </cell>
          <cell r="G21">
            <v>60</v>
          </cell>
          <cell r="H21">
            <v>15.120000000000001</v>
          </cell>
          <cell r="J21">
            <v>25.92</v>
          </cell>
          <cell r="K21">
            <v>4.8000000000000007</v>
          </cell>
        </row>
        <row r="22">
          <cell r="B22">
            <v>27.500000000000004</v>
          </cell>
          <cell r="C22">
            <v>33.9</v>
          </cell>
          <cell r="D22">
            <v>23.5</v>
          </cell>
          <cell r="E22">
            <v>80.333333333333329</v>
          </cell>
          <cell r="F22">
            <v>94</v>
          </cell>
          <cell r="G22">
            <v>52</v>
          </cell>
          <cell r="H22">
            <v>16.2</v>
          </cell>
          <cell r="J22">
            <v>30.96</v>
          </cell>
          <cell r="K22">
            <v>0</v>
          </cell>
        </row>
        <row r="23">
          <cell r="B23">
            <v>27.020833333333332</v>
          </cell>
          <cell r="C23">
            <v>31.9</v>
          </cell>
          <cell r="D23">
            <v>23.9</v>
          </cell>
          <cell r="E23">
            <v>85.458333333333329</v>
          </cell>
          <cell r="F23">
            <v>99</v>
          </cell>
          <cell r="G23">
            <v>62</v>
          </cell>
          <cell r="H23">
            <v>18</v>
          </cell>
          <cell r="J23">
            <v>33.480000000000004</v>
          </cell>
          <cell r="K23">
            <v>23.599999999999998</v>
          </cell>
        </row>
        <row r="24">
          <cell r="B24">
            <v>25.399999999999995</v>
          </cell>
          <cell r="C24">
            <v>31</v>
          </cell>
          <cell r="D24">
            <v>22.9</v>
          </cell>
          <cell r="E24">
            <v>88.75</v>
          </cell>
          <cell r="F24">
            <v>99</v>
          </cell>
          <cell r="G24">
            <v>66</v>
          </cell>
          <cell r="H24">
            <v>14.04</v>
          </cell>
          <cell r="J24">
            <v>24.48</v>
          </cell>
          <cell r="K24">
            <v>3.0000000000000004</v>
          </cell>
        </row>
        <row r="25">
          <cell r="B25">
            <v>27.0625</v>
          </cell>
          <cell r="C25">
            <v>32.9</v>
          </cell>
          <cell r="D25">
            <v>23.4</v>
          </cell>
          <cell r="E25">
            <v>81.708333333333329</v>
          </cell>
          <cell r="F25">
            <v>96</v>
          </cell>
          <cell r="G25">
            <v>54</v>
          </cell>
          <cell r="H25">
            <v>11.520000000000001</v>
          </cell>
          <cell r="J25">
            <v>21.240000000000002</v>
          </cell>
          <cell r="K25">
            <v>0</v>
          </cell>
        </row>
        <row r="26">
          <cell r="B26">
            <v>26.479166666666671</v>
          </cell>
          <cell r="C26">
            <v>33.1</v>
          </cell>
          <cell r="D26">
            <v>23</v>
          </cell>
          <cell r="E26">
            <v>83.875</v>
          </cell>
          <cell r="F26">
            <v>100</v>
          </cell>
          <cell r="G26">
            <v>59</v>
          </cell>
          <cell r="H26">
            <v>15.840000000000002</v>
          </cell>
          <cell r="J26">
            <v>31.680000000000003</v>
          </cell>
          <cell r="K26">
            <v>0</v>
          </cell>
        </row>
        <row r="27">
          <cell r="B27">
            <v>26.420833333333331</v>
          </cell>
          <cell r="C27">
            <v>32.1</v>
          </cell>
          <cell r="D27">
            <v>23.1</v>
          </cell>
          <cell r="E27">
            <v>81.833333333333329</v>
          </cell>
          <cell r="F27">
            <v>94</v>
          </cell>
          <cell r="G27">
            <v>61</v>
          </cell>
          <cell r="H27">
            <v>13.32</v>
          </cell>
          <cell r="J27">
            <v>22.32</v>
          </cell>
          <cell r="K27">
            <v>0</v>
          </cell>
        </row>
        <row r="28">
          <cell r="B28">
            <v>26.716666666666665</v>
          </cell>
          <cell r="C28">
            <v>32.1</v>
          </cell>
          <cell r="D28">
            <v>21.2</v>
          </cell>
          <cell r="E28">
            <v>84.583333333333329</v>
          </cell>
          <cell r="F28">
            <v>100</v>
          </cell>
          <cell r="G28">
            <v>62</v>
          </cell>
          <cell r="H28">
            <v>18.36</v>
          </cell>
          <cell r="J28">
            <v>67.319999999999993</v>
          </cell>
          <cell r="K28">
            <v>20.8</v>
          </cell>
        </row>
        <row r="29">
          <cell r="B29">
            <v>25.591666666666665</v>
          </cell>
          <cell r="C29">
            <v>31.7</v>
          </cell>
          <cell r="D29">
            <v>22.7</v>
          </cell>
          <cell r="E29">
            <v>86.875</v>
          </cell>
          <cell r="F29">
            <v>100</v>
          </cell>
          <cell r="G29">
            <v>63</v>
          </cell>
          <cell r="H29">
            <v>15.120000000000001</v>
          </cell>
          <cell r="J29">
            <v>42.84</v>
          </cell>
          <cell r="K29">
            <v>16.2</v>
          </cell>
        </row>
        <row r="30">
          <cell r="B30">
            <v>27.316666666666666</v>
          </cell>
          <cell r="C30">
            <v>33.4</v>
          </cell>
          <cell r="D30">
            <v>23.4</v>
          </cell>
          <cell r="E30">
            <v>82.583333333333329</v>
          </cell>
          <cell r="F30">
            <v>100</v>
          </cell>
          <cell r="G30">
            <v>54</v>
          </cell>
          <cell r="H30">
            <v>16.920000000000002</v>
          </cell>
          <cell r="J30">
            <v>32.76</v>
          </cell>
          <cell r="K30">
            <v>0.2</v>
          </cell>
        </row>
        <row r="31">
          <cell r="B31">
            <v>25.916666666666668</v>
          </cell>
          <cell r="C31">
            <v>30.6</v>
          </cell>
          <cell r="D31">
            <v>24.1</v>
          </cell>
          <cell r="E31">
            <v>87.25</v>
          </cell>
          <cell r="F31">
            <v>94</v>
          </cell>
          <cell r="G31">
            <v>70</v>
          </cell>
          <cell r="H31">
            <v>19.440000000000001</v>
          </cell>
          <cell r="J31">
            <v>42.84</v>
          </cell>
          <cell r="K31">
            <v>9.3999999999999986</v>
          </cell>
        </row>
        <row r="32">
          <cell r="B32">
            <v>25.166666666666668</v>
          </cell>
          <cell r="C32">
            <v>28.7</v>
          </cell>
          <cell r="D32">
            <v>23</v>
          </cell>
          <cell r="E32">
            <v>87.375</v>
          </cell>
          <cell r="F32">
            <v>99</v>
          </cell>
          <cell r="G32">
            <v>69</v>
          </cell>
          <cell r="H32">
            <v>15.48</v>
          </cell>
          <cell r="J32">
            <v>30.240000000000002</v>
          </cell>
          <cell r="K32">
            <v>14.399999999999999</v>
          </cell>
        </row>
        <row r="33">
          <cell r="B33">
            <v>23.549999999999997</v>
          </cell>
          <cell r="C33">
            <v>28</v>
          </cell>
          <cell r="D33">
            <v>19.899999999999999</v>
          </cell>
          <cell r="E33">
            <v>76.208333333333329</v>
          </cell>
          <cell r="F33">
            <v>92</v>
          </cell>
          <cell r="G33">
            <v>52</v>
          </cell>
          <cell r="H33">
            <v>13.32</v>
          </cell>
          <cell r="J33">
            <v>26.28</v>
          </cell>
          <cell r="K33">
            <v>0</v>
          </cell>
        </row>
        <row r="34">
          <cell r="B34">
            <v>22.05</v>
          </cell>
          <cell r="C34">
            <v>30.2</v>
          </cell>
          <cell r="D34">
            <v>16</v>
          </cell>
          <cell r="E34">
            <v>73.583333333333329</v>
          </cell>
          <cell r="F34">
            <v>95</v>
          </cell>
          <cell r="G34">
            <v>36</v>
          </cell>
          <cell r="H34">
            <v>9.3600000000000012</v>
          </cell>
          <cell r="J34">
            <v>16.920000000000002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25.345833333333331</v>
          </cell>
          <cell r="C5">
            <v>31.8</v>
          </cell>
          <cell r="D5">
            <v>21.1</v>
          </cell>
          <cell r="E5">
            <v>81.791666666666671</v>
          </cell>
          <cell r="F5">
            <v>97</v>
          </cell>
          <cell r="G5">
            <v>50</v>
          </cell>
          <cell r="H5">
            <v>0</v>
          </cell>
          <cell r="J5" t="str">
            <v>*</v>
          </cell>
          <cell r="K5">
            <v>0.2</v>
          </cell>
        </row>
        <row r="6">
          <cell r="B6">
            <v>23.991666666666664</v>
          </cell>
          <cell r="C6">
            <v>32.299999999999997</v>
          </cell>
          <cell r="D6">
            <v>20.5</v>
          </cell>
          <cell r="E6">
            <v>88.791666666666671</v>
          </cell>
          <cell r="F6">
            <v>99</v>
          </cell>
          <cell r="G6">
            <v>57</v>
          </cell>
          <cell r="H6">
            <v>0</v>
          </cell>
          <cell r="J6" t="str">
            <v>*</v>
          </cell>
          <cell r="K6">
            <v>6.6</v>
          </cell>
        </row>
        <row r="7">
          <cell r="B7">
            <v>24.929166666666671</v>
          </cell>
          <cell r="C7">
            <v>31.4</v>
          </cell>
          <cell r="D7">
            <v>21.6</v>
          </cell>
          <cell r="E7">
            <v>86.5</v>
          </cell>
          <cell r="F7">
            <v>99</v>
          </cell>
          <cell r="G7">
            <v>57</v>
          </cell>
          <cell r="H7">
            <v>0</v>
          </cell>
          <cell r="J7" t="str">
            <v>*</v>
          </cell>
          <cell r="K7">
            <v>0.4</v>
          </cell>
        </row>
        <row r="8">
          <cell r="B8">
            <v>25.429166666666664</v>
          </cell>
          <cell r="C8">
            <v>30.8</v>
          </cell>
          <cell r="D8">
            <v>22.1</v>
          </cell>
          <cell r="E8">
            <v>81.916666666666671</v>
          </cell>
          <cell r="F8">
            <v>98</v>
          </cell>
          <cell r="G8">
            <v>56</v>
          </cell>
          <cell r="H8">
            <v>0</v>
          </cell>
          <cell r="J8" t="str">
            <v>*</v>
          </cell>
          <cell r="K8">
            <v>0</v>
          </cell>
        </row>
        <row r="9">
          <cell r="B9">
            <v>22.424999999999997</v>
          </cell>
          <cell r="C9">
            <v>29.6</v>
          </cell>
          <cell r="D9">
            <v>16.3</v>
          </cell>
          <cell r="E9">
            <v>78.875</v>
          </cell>
          <cell r="F9">
            <v>92</v>
          </cell>
          <cell r="G9">
            <v>59</v>
          </cell>
          <cell r="H9">
            <v>0</v>
          </cell>
          <cell r="J9" t="str">
            <v>*</v>
          </cell>
          <cell r="K9">
            <v>0</v>
          </cell>
        </row>
        <row r="10">
          <cell r="B10">
            <v>23.845833333333328</v>
          </cell>
          <cell r="C10">
            <v>30.1</v>
          </cell>
          <cell r="D10">
            <v>18.100000000000001</v>
          </cell>
          <cell r="E10">
            <v>67.541666666666671</v>
          </cell>
          <cell r="F10">
            <v>86</v>
          </cell>
          <cell r="G10">
            <v>50</v>
          </cell>
          <cell r="H10">
            <v>0</v>
          </cell>
          <cell r="J10" t="str">
            <v>*</v>
          </cell>
          <cell r="K10">
            <v>0</v>
          </cell>
        </row>
        <row r="11">
          <cell r="B11">
            <v>23.887499999999992</v>
          </cell>
          <cell r="C11">
            <v>31.4</v>
          </cell>
          <cell r="D11">
            <v>17.7</v>
          </cell>
          <cell r="E11">
            <v>72.041666666666671</v>
          </cell>
          <cell r="F11">
            <v>94</v>
          </cell>
          <cell r="G11">
            <v>48</v>
          </cell>
          <cell r="H11">
            <v>0</v>
          </cell>
          <cell r="J11" t="str">
            <v>*</v>
          </cell>
          <cell r="K11">
            <v>0</v>
          </cell>
        </row>
        <row r="12">
          <cell r="B12">
            <v>24.754166666666674</v>
          </cell>
          <cell r="C12">
            <v>30.7</v>
          </cell>
          <cell r="D12">
            <v>21.6</v>
          </cell>
          <cell r="E12">
            <v>80.375</v>
          </cell>
          <cell r="F12">
            <v>93</v>
          </cell>
          <cell r="G12">
            <v>61</v>
          </cell>
          <cell r="H12">
            <v>0</v>
          </cell>
          <cell r="J12" t="str">
            <v>*</v>
          </cell>
          <cell r="K12">
            <v>3</v>
          </cell>
        </row>
        <row r="13">
          <cell r="B13">
            <v>23.483333333333334</v>
          </cell>
          <cell r="C13">
            <v>29.8</v>
          </cell>
          <cell r="D13">
            <v>20.5</v>
          </cell>
          <cell r="E13">
            <v>84.791666666666671</v>
          </cell>
          <cell r="F13">
            <v>96</v>
          </cell>
          <cell r="G13">
            <v>56</v>
          </cell>
          <cell r="H13">
            <v>0</v>
          </cell>
          <cell r="J13" t="str">
            <v>*</v>
          </cell>
          <cell r="K13">
            <v>0.2</v>
          </cell>
        </row>
        <row r="14">
          <cell r="B14">
            <v>24.408333333333331</v>
          </cell>
          <cell r="C14">
            <v>30.1</v>
          </cell>
          <cell r="D14">
            <v>20.399999999999999</v>
          </cell>
          <cell r="E14">
            <v>80.791666666666671</v>
          </cell>
          <cell r="F14">
            <v>96</v>
          </cell>
          <cell r="G14">
            <v>58</v>
          </cell>
          <cell r="H14">
            <v>0</v>
          </cell>
          <cell r="J14" t="str">
            <v>*</v>
          </cell>
          <cell r="K14">
            <v>0</v>
          </cell>
        </row>
        <row r="15">
          <cell r="B15">
            <v>24.870833333333326</v>
          </cell>
          <cell r="C15">
            <v>32</v>
          </cell>
          <cell r="D15">
            <v>20.100000000000001</v>
          </cell>
          <cell r="E15">
            <v>80.333333333333329</v>
          </cell>
          <cell r="F15">
            <v>98</v>
          </cell>
          <cell r="G15">
            <v>52</v>
          </cell>
          <cell r="H15">
            <v>0</v>
          </cell>
          <cell r="J15" t="str">
            <v>*</v>
          </cell>
          <cell r="K15">
            <v>2.5999999999999996</v>
          </cell>
        </row>
        <row r="16">
          <cell r="B16">
            <v>23.704166666666666</v>
          </cell>
          <cell r="C16">
            <v>29.1</v>
          </cell>
          <cell r="D16">
            <v>20.5</v>
          </cell>
          <cell r="E16">
            <v>83.583333333333329</v>
          </cell>
          <cell r="F16">
            <v>97</v>
          </cell>
          <cell r="G16">
            <v>60</v>
          </cell>
          <cell r="H16">
            <v>0</v>
          </cell>
          <cell r="J16" t="str">
            <v>*</v>
          </cell>
          <cell r="K16">
            <v>7</v>
          </cell>
        </row>
        <row r="17">
          <cell r="B17">
            <v>22.104166666666668</v>
          </cell>
          <cell r="C17">
            <v>27</v>
          </cell>
          <cell r="D17">
            <v>18.3</v>
          </cell>
          <cell r="E17">
            <v>89.708333333333329</v>
          </cell>
          <cell r="F17">
            <v>98</v>
          </cell>
          <cell r="G17">
            <v>69</v>
          </cell>
          <cell r="H17">
            <v>0</v>
          </cell>
          <cell r="J17" t="str">
            <v>*</v>
          </cell>
          <cell r="K17">
            <v>1</v>
          </cell>
        </row>
        <row r="18">
          <cell r="B18">
            <v>21.970833333333331</v>
          </cell>
          <cell r="C18">
            <v>26.8</v>
          </cell>
          <cell r="D18">
            <v>19</v>
          </cell>
          <cell r="E18">
            <v>90.5</v>
          </cell>
          <cell r="F18">
            <v>98</v>
          </cell>
          <cell r="G18">
            <v>69</v>
          </cell>
          <cell r="H18">
            <v>0</v>
          </cell>
          <cell r="J18" t="str">
            <v>*</v>
          </cell>
          <cell r="K18">
            <v>0</v>
          </cell>
        </row>
        <row r="19">
          <cell r="B19">
            <v>23.587499999999995</v>
          </cell>
          <cell r="C19">
            <v>29.4</v>
          </cell>
          <cell r="E19">
            <v>88.708333333333329</v>
          </cell>
          <cell r="F19">
            <v>98</v>
          </cell>
          <cell r="G19">
            <v>66</v>
          </cell>
          <cell r="H19">
            <v>0</v>
          </cell>
          <cell r="J19" t="str">
            <v>*</v>
          </cell>
          <cell r="K19">
            <v>20.799999999999997</v>
          </cell>
        </row>
        <row r="20">
          <cell r="B20">
            <v>22.829166666666669</v>
          </cell>
          <cell r="C20">
            <v>26.8</v>
          </cell>
          <cell r="D20">
            <v>21</v>
          </cell>
          <cell r="E20">
            <v>90.75</v>
          </cell>
          <cell r="F20">
            <v>98</v>
          </cell>
          <cell r="G20">
            <v>75</v>
          </cell>
          <cell r="H20">
            <v>0</v>
          </cell>
          <cell r="J20" t="str">
            <v>*</v>
          </cell>
          <cell r="K20">
            <v>0.2</v>
          </cell>
        </row>
        <row r="21">
          <cell r="B21">
            <v>23.037499999999998</v>
          </cell>
          <cell r="C21">
            <v>27.4</v>
          </cell>
          <cell r="D21">
            <v>19.899999999999999</v>
          </cell>
          <cell r="E21">
            <v>87.583333333333329</v>
          </cell>
          <cell r="F21">
            <v>97</v>
          </cell>
          <cell r="G21">
            <v>67</v>
          </cell>
          <cell r="H21">
            <v>0</v>
          </cell>
          <cell r="J21" t="str">
            <v>*</v>
          </cell>
          <cell r="K21">
            <v>23.599999999999998</v>
          </cell>
        </row>
        <row r="22">
          <cell r="B22">
            <v>20.749999999999996</v>
          </cell>
          <cell r="C22">
            <v>21.7</v>
          </cell>
          <cell r="D22">
            <v>19.8</v>
          </cell>
          <cell r="E22">
            <v>96.083333333333329</v>
          </cell>
          <cell r="F22">
            <v>98</v>
          </cell>
          <cell r="G22">
            <v>93</v>
          </cell>
          <cell r="H22">
            <v>7.9200000000000008</v>
          </cell>
          <cell r="J22">
            <v>23.040000000000003</v>
          </cell>
          <cell r="K22">
            <v>49.2</v>
          </cell>
        </row>
        <row r="23">
          <cell r="B23">
            <v>21.5</v>
          </cell>
          <cell r="C23">
            <v>25.1</v>
          </cell>
          <cell r="D23">
            <v>19.7</v>
          </cell>
          <cell r="E23">
            <v>94.041666666666671</v>
          </cell>
          <cell r="F23">
            <v>98</v>
          </cell>
          <cell r="G23">
            <v>83</v>
          </cell>
          <cell r="H23">
            <v>17.64</v>
          </cell>
          <cell r="J23">
            <v>42.480000000000004</v>
          </cell>
          <cell r="K23">
            <v>28.999999999999996</v>
          </cell>
        </row>
        <row r="24">
          <cell r="B24">
            <v>23.220833333333331</v>
          </cell>
          <cell r="C24">
            <v>27</v>
          </cell>
          <cell r="D24">
            <v>20.9</v>
          </cell>
          <cell r="E24">
            <v>91.166666666666671</v>
          </cell>
          <cell r="F24">
            <v>99</v>
          </cell>
          <cell r="G24">
            <v>71</v>
          </cell>
          <cell r="H24">
            <v>8.2799999999999994</v>
          </cell>
          <cell r="J24">
            <v>17.28</v>
          </cell>
          <cell r="K24">
            <v>1.2</v>
          </cell>
        </row>
        <row r="25">
          <cell r="B25">
            <v>23.804166666666671</v>
          </cell>
          <cell r="C25">
            <v>29.7</v>
          </cell>
          <cell r="D25">
            <v>20.100000000000001</v>
          </cell>
          <cell r="E25">
            <v>86.375</v>
          </cell>
          <cell r="F25">
            <v>99</v>
          </cell>
          <cell r="G25">
            <v>61</v>
          </cell>
          <cell r="H25">
            <v>7.5600000000000005</v>
          </cell>
          <cell r="J25">
            <v>22.32</v>
          </cell>
          <cell r="K25">
            <v>0.2</v>
          </cell>
        </row>
        <row r="26">
          <cell r="B26">
            <v>23.741666666666671</v>
          </cell>
          <cell r="C26">
            <v>29.9</v>
          </cell>
          <cell r="D26">
            <v>19</v>
          </cell>
          <cell r="E26">
            <v>79.208333333333329</v>
          </cell>
          <cell r="F26">
            <v>97</v>
          </cell>
          <cell r="G26">
            <v>55</v>
          </cell>
          <cell r="H26">
            <v>11.879999999999999</v>
          </cell>
          <cell r="J26">
            <v>28.44</v>
          </cell>
          <cell r="K26">
            <v>0</v>
          </cell>
        </row>
        <row r="27">
          <cell r="B27">
            <v>23.841666666666665</v>
          </cell>
          <cell r="C27">
            <v>29.3</v>
          </cell>
          <cell r="D27">
            <v>19.899999999999999</v>
          </cell>
          <cell r="E27">
            <v>74.875</v>
          </cell>
          <cell r="F27">
            <v>92</v>
          </cell>
          <cell r="G27">
            <v>53</v>
          </cell>
          <cell r="H27">
            <v>13.32</v>
          </cell>
          <cell r="J27">
            <v>30.240000000000002</v>
          </cell>
          <cell r="K27">
            <v>0</v>
          </cell>
        </row>
        <row r="28">
          <cell r="B28">
            <v>21.929166666666664</v>
          </cell>
          <cell r="C28">
            <v>24.5</v>
          </cell>
          <cell r="D28">
            <v>19</v>
          </cell>
          <cell r="E28">
            <v>88.583333333333329</v>
          </cell>
          <cell r="F28">
            <v>98</v>
          </cell>
          <cell r="G28">
            <v>74</v>
          </cell>
          <cell r="H28">
            <v>15.120000000000001</v>
          </cell>
          <cell r="J28">
            <v>44.28</v>
          </cell>
          <cell r="K28">
            <v>62.8</v>
          </cell>
        </row>
        <row r="29">
          <cell r="B29">
            <v>22.112499999999997</v>
          </cell>
          <cell r="C29">
            <v>30.3</v>
          </cell>
          <cell r="D29">
            <v>18.600000000000001</v>
          </cell>
          <cell r="E29">
            <v>90.916666666666671</v>
          </cell>
          <cell r="F29">
            <v>98</v>
          </cell>
          <cell r="G29">
            <v>65</v>
          </cell>
          <cell r="H29">
            <v>14.04</v>
          </cell>
          <cell r="J29">
            <v>29.880000000000003</v>
          </cell>
          <cell r="K29">
            <v>33.599999999999994</v>
          </cell>
        </row>
        <row r="30">
          <cell r="B30">
            <v>24.258333333333336</v>
          </cell>
          <cell r="C30">
            <v>31.8</v>
          </cell>
          <cell r="D30">
            <v>21.2</v>
          </cell>
          <cell r="E30">
            <v>89.458333333333329</v>
          </cell>
          <cell r="F30">
            <v>99</v>
          </cell>
          <cell r="G30">
            <v>63</v>
          </cell>
          <cell r="H30">
            <v>7.5600000000000005</v>
          </cell>
          <cell r="J30">
            <v>27</v>
          </cell>
          <cell r="K30">
            <v>5.2</v>
          </cell>
        </row>
        <row r="31">
          <cell r="B31">
            <v>23.274999999999995</v>
          </cell>
          <cell r="C31">
            <v>27.9</v>
          </cell>
          <cell r="D31">
            <v>21.3</v>
          </cell>
          <cell r="E31">
            <v>92.541666666666671</v>
          </cell>
          <cell r="F31">
            <v>97</v>
          </cell>
          <cell r="G31">
            <v>77</v>
          </cell>
          <cell r="H31">
            <v>7.5600000000000005</v>
          </cell>
          <cell r="J31">
            <v>34.200000000000003</v>
          </cell>
          <cell r="K31">
            <v>4.6000000000000005</v>
          </cell>
        </row>
        <row r="32">
          <cell r="B32">
            <v>22.716666666666669</v>
          </cell>
          <cell r="C32">
            <v>25.3</v>
          </cell>
          <cell r="D32">
            <v>21</v>
          </cell>
          <cell r="E32">
            <v>91.333333333333329</v>
          </cell>
          <cell r="F32">
            <v>98</v>
          </cell>
          <cell r="G32">
            <v>75</v>
          </cell>
          <cell r="H32">
            <v>11.520000000000001</v>
          </cell>
          <cell r="J32">
            <v>21.96</v>
          </cell>
          <cell r="K32">
            <v>2.4000000000000004</v>
          </cell>
        </row>
        <row r="33">
          <cell r="B33">
            <v>17.970833333333328</v>
          </cell>
          <cell r="C33">
            <v>25.2</v>
          </cell>
          <cell r="D33">
            <v>12.1</v>
          </cell>
          <cell r="E33">
            <v>81.625</v>
          </cell>
          <cell r="F33">
            <v>98</v>
          </cell>
          <cell r="G33">
            <v>44</v>
          </cell>
          <cell r="H33">
            <v>9</v>
          </cell>
          <cell r="J33">
            <v>21.96</v>
          </cell>
          <cell r="K33">
            <v>0</v>
          </cell>
        </row>
        <row r="34">
          <cell r="B34">
            <v>17.545833333333334</v>
          </cell>
          <cell r="C34">
            <v>28.3</v>
          </cell>
          <cell r="D34">
            <v>9.8000000000000007</v>
          </cell>
          <cell r="E34">
            <v>77.958333333333329</v>
          </cell>
          <cell r="F34">
            <v>99</v>
          </cell>
          <cell r="G34">
            <v>37</v>
          </cell>
          <cell r="H34">
            <v>9.3600000000000012</v>
          </cell>
          <cell r="J34">
            <v>20.52</v>
          </cell>
          <cell r="K34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26.091666666666669</v>
          </cell>
          <cell r="C5">
            <v>31.1</v>
          </cell>
          <cell r="D5">
            <v>22.9</v>
          </cell>
          <cell r="E5">
            <v>81.291666666666671</v>
          </cell>
          <cell r="F5">
            <v>98</v>
          </cell>
          <cell r="G5">
            <v>54</v>
          </cell>
          <cell r="H5">
            <v>12.24</v>
          </cell>
          <cell r="J5">
            <v>42.84</v>
          </cell>
          <cell r="K5">
            <v>0.4</v>
          </cell>
        </row>
        <row r="6">
          <cell r="B6">
            <v>26.208333333333332</v>
          </cell>
          <cell r="C6">
            <v>33.700000000000003</v>
          </cell>
          <cell r="D6">
            <v>22.5</v>
          </cell>
          <cell r="E6">
            <v>83.458333333333329</v>
          </cell>
          <cell r="F6">
            <v>99</v>
          </cell>
          <cell r="G6">
            <v>50</v>
          </cell>
          <cell r="H6">
            <v>12.96</v>
          </cell>
          <cell r="J6">
            <v>24.12</v>
          </cell>
          <cell r="K6">
            <v>8</v>
          </cell>
        </row>
        <row r="7">
          <cell r="B7">
            <v>26.220833333333335</v>
          </cell>
          <cell r="C7">
            <v>32.4</v>
          </cell>
          <cell r="D7">
            <v>22.8</v>
          </cell>
          <cell r="E7">
            <v>81.458333333333329</v>
          </cell>
          <cell r="F7">
            <v>98</v>
          </cell>
          <cell r="G7">
            <v>52</v>
          </cell>
          <cell r="H7">
            <v>10.08</v>
          </cell>
          <cell r="J7">
            <v>24.48</v>
          </cell>
          <cell r="K7">
            <v>1</v>
          </cell>
        </row>
        <row r="8">
          <cell r="B8">
            <v>26.733333333333334</v>
          </cell>
          <cell r="C8">
            <v>31.5</v>
          </cell>
          <cell r="D8">
            <v>23.9</v>
          </cell>
          <cell r="E8">
            <v>75.708333333333329</v>
          </cell>
          <cell r="F8">
            <v>91</v>
          </cell>
          <cell r="G8">
            <v>52</v>
          </cell>
          <cell r="H8">
            <v>12.6</v>
          </cell>
          <cell r="J8">
            <v>32.4</v>
          </cell>
          <cell r="K8">
            <v>0</v>
          </cell>
        </row>
        <row r="9">
          <cell r="B9">
            <v>23.662500000000005</v>
          </cell>
          <cell r="C9">
            <v>29.8</v>
          </cell>
          <cell r="D9">
            <v>18.100000000000001</v>
          </cell>
          <cell r="E9">
            <v>68.5</v>
          </cell>
          <cell r="F9">
            <v>81</v>
          </cell>
          <cell r="G9">
            <v>51</v>
          </cell>
          <cell r="H9">
            <v>24.48</v>
          </cell>
          <cell r="J9">
            <v>41.04</v>
          </cell>
          <cell r="K9">
            <v>0</v>
          </cell>
        </row>
        <row r="10">
          <cell r="B10">
            <v>23.716666666666672</v>
          </cell>
          <cell r="C10">
            <v>30.3</v>
          </cell>
          <cell r="D10">
            <v>18.7</v>
          </cell>
          <cell r="E10">
            <v>64.541666666666671</v>
          </cell>
          <cell r="F10">
            <v>83</v>
          </cell>
          <cell r="G10">
            <v>44</v>
          </cell>
          <cell r="H10">
            <v>25.2</v>
          </cell>
          <cell r="J10">
            <v>46.800000000000004</v>
          </cell>
          <cell r="K10">
            <v>0</v>
          </cell>
        </row>
        <row r="11">
          <cell r="B11">
            <v>24.575000000000003</v>
          </cell>
          <cell r="C11">
            <v>32.1</v>
          </cell>
          <cell r="D11">
            <v>18.100000000000001</v>
          </cell>
          <cell r="E11">
            <v>65.083333333333329</v>
          </cell>
          <cell r="F11">
            <v>83</v>
          </cell>
          <cell r="G11">
            <v>46</v>
          </cell>
          <cell r="H11">
            <v>20.52</v>
          </cell>
          <cell r="J11">
            <v>34.200000000000003</v>
          </cell>
          <cell r="K11">
            <v>0</v>
          </cell>
        </row>
        <row r="12">
          <cell r="B12">
            <v>24.983333333333331</v>
          </cell>
          <cell r="C12">
            <v>31.3</v>
          </cell>
          <cell r="D12">
            <v>20.6</v>
          </cell>
          <cell r="E12">
            <v>74</v>
          </cell>
          <cell r="F12">
            <v>95</v>
          </cell>
          <cell r="G12">
            <v>53</v>
          </cell>
          <cell r="H12">
            <v>14.04</v>
          </cell>
          <cell r="J12">
            <v>43.2</v>
          </cell>
          <cell r="K12">
            <v>2.6</v>
          </cell>
        </row>
        <row r="13">
          <cell r="B13">
            <v>23.758333333333329</v>
          </cell>
          <cell r="C13">
            <v>28.7</v>
          </cell>
          <cell r="D13">
            <v>20.5</v>
          </cell>
          <cell r="E13">
            <v>83.291666666666671</v>
          </cell>
          <cell r="F13">
            <v>98</v>
          </cell>
          <cell r="G13">
            <v>59</v>
          </cell>
          <cell r="H13">
            <v>12.6</v>
          </cell>
          <cell r="J13">
            <v>23.400000000000002</v>
          </cell>
          <cell r="K13">
            <v>0.2</v>
          </cell>
        </row>
        <row r="14">
          <cell r="B14">
            <v>24.425000000000001</v>
          </cell>
          <cell r="C14">
            <v>30.4</v>
          </cell>
          <cell r="D14">
            <v>20.100000000000001</v>
          </cell>
          <cell r="E14">
            <v>74.25</v>
          </cell>
          <cell r="F14">
            <v>90</v>
          </cell>
          <cell r="G14">
            <v>51</v>
          </cell>
          <cell r="H14">
            <v>9.7200000000000006</v>
          </cell>
          <cell r="J14">
            <v>18.36</v>
          </cell>
          <cell r="K14">
            <v>0</v>
          </cell>
        </row>
        <row r="15">
          <cell r="B15">
            <v>25.883333333333336</v>
          </cell>
          <cell r="C15">
            <v>32.700000000000003</v>
          </cell>
          <cell r="D15">
            <v>21.5</v>
          </cell>
          <cell r="E15">
            <v>70.25</v>
          </cell>
          <cell r="F15">
            <v>91</v>
          </cell>
          <cell r="G15">
            <v>47</v>
          </cell>
          <cell r="H15">
            <v>7.9200000000000008</v>
          </cell>
          <cell r="J15">
            <v>18.720000000000002</v>
          </cell>
          <cell r="K15">
            <v>0</v>
          </cell>
        </row>
        <row r="16">
          <cell r="B16">
            <v>24.524999999999995</v>
          </cell>
          <cell r="C16">
            <v>27.7</v>
          </cell>
          <cell r="D16">
            <v>20.399999999999999</v>
          </cell>
          <cell r="E16">
            <v>77.458333333333329</v>
          </cell>
          <cell r="F16">
            <v>96</v>
          </cell>
          <cell r="G16">
            <v>62</v>
          </cell>
          <cell r="H16">
            <v>32.76</v>
          </cell>
          <cell r="J16">
            <v>77.039999999999992</v>
          </cell>
          <cell r="K16">
            <v>11.8</v>
          </cell>
        </row>
        <row r="17">
          <cell r="B17">
            <v>22.525000000000002</v>
          </cell>
          <cell r="C17">
            <v>27.7</v>
          </cell>
          <cell r="D17">
            <v>19.7</v>
          </cell>
          <cell r="E17">
            <v>88.5</v>
          </cell>
          <cell r="F17">
            <v>99</v>
          </cell>
          <cell r="G17">
            <v>63</v>
          </cell>
          <cell r="H17">
            <v>12.24</v>
          </cell>
          <cell r="J17">
            <v>21.240000000000002</v>
          </cell>
          <cell r="K17">
            <v>3.2000000000000006</v>
          </cell>
        </row>
        <row r="18">
          <cell r="B18">
            <v>23.329166666666662</v>
          </cell>
          <cell r="C18">
            <v>29.5</v>
          </cell>
          <cell r="D18">
            <v>20.100000000000001</v>
          </cell>
          <cell r="E18">
            <v>84.333333333333329</v>
          </cell>
          <cell r="F18">
            <v>99</v>
          </cell>
          <cell r="G18">
            <v>53</v>
          </cell>
          <cell r="H18">
            <v>7.9200000000000008</v>
          </cell>
          <cell r="J18">
            <v>15.840000000000002</v>
          </cell>
          <cell r="K18">
            <v>0</v>
          </cell>
        </row>
        <row r="19">
          <cell r="B19">
            <v>23.262500000000003</v>
          </cell>
          <cell r="C19">
            <v>28.9</v>
          </cell>
          <cell r="D19">
            <v>20.8</v>
          </cell>
          <cell r="E19">
            <v>87.583333333333329</v>
          </cell>
          <cell r="F19">
            <v>98</v>
          </cell>
          <cell r="G19">
            <v>65</v>
          </cell>
          <cell r="H19">
            <v>15.120000000000001</v>
          </cell>
          <cell r="J19">
            <v>29.16</v>
          </cell>
          <cell r="K19">
            <v>10</v>
          </cell>
        </row>
        <row r="20">
          <cell r="B20">
            <v>22.391666666666666</v>
          </cell>
          <cell r="C20">
            <v>25.3</v>
          </cell>
          <cell r="D20">
            <v>20.7</v>
          </cell>
          <cell r="E20">
            <v>92.375</v>
          </cell>
          <cell r="F20">
            <v>98</v>
          </cell>
          <cell r="G20">
            <v>77</v>
          </cell>
          <cell r="H20">
            <v>10.44</v>
          </cell>
          <cell r="J20">
            <v>25.92</v>
          </cell>
          <cell r="K20">
            <v>0.60000000000000009</v>
          </cell>
        </row>
        <row r="21">
          <cell r="B21">
            <v>23.137499999999999</v>
          </cell>
          <cell r="C21">
            <v>28.1</v>
          </cell>
          <cell r="D21">
            <v>21.6</v>
          </cell>
          <cell r="E21">
            <v>90.041666666666671</v>
          </cell>
          <cell r="F21">
            <v>98</v>
          </cell>
          <cell r="G21">
            <v>60</v>
          </cell>
          <cell r="H21">
            <v>11.520000000000001</v>
          </cell>
          <cell r="J21">
            <v>24.48</v>
          </cell>
          <cell r="K21">
            <v>2.6</v>
          </cell>
        </row>
        <row r="22">
          <cell r="B22">
            <v>21.212500000000006</v>
          </cell>
          <cell r="C22">
            <v>22.8</v>
          </cell>
          <cell r="D22">
            <v>20.2</v>
          </cell>
          <cell r="E22">
            <v>97.458333333333329</v>
          </cell>
          <cell r="F22">
            <v>99</v>
          </cell>
          <cell r="G22">
            <v>89</v>
          </cell>
          <cell r="H22">
            <v>14.04</v>
          </cell>
          <cell r="J22">
            <v>26.64</v>
          </cell>
          <cell r="K22">
            <v>21.599999999999998</v>
          </cell>
        </row>
        <row r="23">
          <cell r="B23">
            <v>21.399999999999995</v>
          </cell>
          <cell r="C23">
            <v>23.2</v>
          </cell>
          <cell r="D23">
            <v>20</v>
          </cell>
          <cell r="E23">
            <v>95.833333333333329</v>
          </cell>
          <cell r="F23">
            <v>99</v>
          </cell>
          <cell r="G23">
            <v>84</v>
          </cell>
          <cell r="H23">
            <v>13.32</v>
          </cell>
          <cell r="J23">
            <v>37.440000000000005</v>
          </cell>
          <cell r="K23">
            <v>22.799999999999997</v>
          </cell>
        </row>
        <row r="24">
          <cell r="B24">
            <v>23.012500000000003</v>
          </cell>
          <cell r="C24">
            <v>27.4</v>
          </cell>
          <cell r="D24">
            <v>20.399999999999999</v>
          </cell>
          <cell r="E24">
            <v>92.833333333333329</v>
          </cell>
          <cell r="F24">
            <v>100</v>
          </cell>
          <cell r="G24">
            <v>72</v>
          </cell>
          <cell r="H24">
            <v>9.7200000000000006</v>
          </cell>
          <cell r="J24">
            <v>19.079999999999998</v>
          </cell>
          <cell r="K24">
            <v>0.2</v>
          </cell>
        </row>
        <row r="25">
          <cell r="B25">
            <v>24.020833333333329</v>
          </cell>
          <cell r="C25">
            <v>29</v>
          </cell>
          <cell r="D25">
            <v>21.1</v>
          </cell>
          <cell r="E25">
            <v>83.125</v>
          </cell>
          <cell r="F25">
            <v>96</v>
          </cell>
          <cell r="G25">
            <v>60</v>
          </cell>
          <cell r="H25">
            <v>15.840000000000002</v>
          </cell>
          <cell r="J25">
            <v>28.08</v>
          </cell>
          <cell r="K25">
            <v>0.2</v>
          </cell>
        </row>
        <row r="26">
          <cell r="B26">
            <v>23.533333333333331</v>
          </cell>
          <cell r="C26">
            <v>28.5</v>
          </cell>
          <cell r="D26">
            <v>19.7</v>
          </cell>
          <cell r="E26">
            <v>76.333333333333329</v>
          </cell>
          <cell r="F26">
            <v>94</v>
          </cell>
          <cell r="G26">
            <v>54</v>
          </cell>
          <cell r="H26">
            <v>17.28</v>
          </cell>
          <cell r="J26">
            <v>29.16</v>
          </cell>
          <cell r="K26">
            <v>0</v>
          </cell>
        </row>
        <row r="27">
          <cell r="B27">
            <v>23.675000000000008</v>
          </cell>
          <cell r="C27">
            <v>29.6</v>
          </cell>
          <cell r="D27">
            <v>19.399999999999999</v>
          </cell>
          <cell r="E27">
            <v>72.333333333333329</v>
          </cell>
          <cell r="F27">
            <v>93</v>
          </cell>
          <cell r="G27">
            <v>47</v>
          </cell>
          <cell r="H27">
            <v>15.48</v>
          </cell>
          <cell r="J27">
            <v>27.36</v>
          </cell>
          <cell r="K27">
            <v>0</v>
          </cell>
        </row>
        <row r="28">
          <cell r="B28">
            <v>21.012499999999999</v>
          </cell>
          <cell r="C28">
            <v>24.7</v>
          </cell>
          <cell r="D28">
            <v>18.7</v>
          </cell>
          <cell r="E28">
            <v>87.416666666666671</v>
          </cell>
          <cell r="F28">
            <v>99</v>
          </cell>
          <cell r="G28">
            <v>68</v>
          </cell>
          <cell r="H28">
            <v>14.04</v>
          </cell>
          <cell r="J28">
            <v>41.76</v>
          </cell>
          <cell r="K28">
            <v>46.000000000000007</v>
          </cell>
        </row>
        <row r="29">
          <cell r="B29">
            <v>21.520833333333339</v>
          </cell>
          <cell r="C29">
            <v>26.9</v>
          </cell>
          <cell r="D29">
            <v>18.8</v>
          </cell>
          <cell r="E29">
            <v>92.333333333333329</v>
          </cell>
          <cell r="F29">
            <v>99</v>
          </cell>
          <cell r="G29">
            <v>74</v>
          </cell>
          <cell r="H29">
            <v>11.879999999999999</v>
          </cell>
          <cell r="J29">
            <v>24.12</v>
          </cell>
          <cell r="K29">
            <v>14.6</v>
          </cell>
        </row>
        <row r="30">
          <cell r="B30">
            <v>24.349999999999994</v>
          </cell>
          <cell r="C30">
            <v>29.8</v>
          </cell>
          <cell r="D30">
            <v>21.7</v>
          </cell>
          <cell r="E30">
            <v>90.541666666666671</v>
          </cell>
          <cell r="F30">
            <v>99</v>
          </cell>
          <cell r="G30">
            <v>67</v>
          </cell>
          <cell r="H30">
            <v>9.7200000000000006</v>
          </cell>
          <cell r="J30">
            <v>21.6</v>
          </cell>
          <cell r="K30">
            <v>6.1999999999999993</v>
          </cell>
        </row>
        <row r="31">
          <cell r="B31">
            <v>23.762500000000003</v>
          </cell>
          <cell r="C31">
            <v>26.6</v>
          </cell>
          <cell r="D31">
            <v>22.1</v>
          </cell>
          <cell r="E31">
            <v>92.083333333333329</v>
          </cell>
          <cell r="F31">
            <v>99</v>
          </cell>
          <cell r="G31">
            <v>76</v>
          </cell>
          <cell r="H31">
            <v>8.2799999999999994</v>
          </cell>
          <cell r="J31">
            <v>28.44</v>
          </cell>
          <cell r="K31">
            <v>7.2000000000000011</v>
          </cell>
        </row>
        <row r="32">
          <cell r="B32">
            <v>22.699999999999992</v>
          </cell>
          <cell r="C32">
            <v>27</v>
          </cell>
          <cell r="D32">
            <v>20.2</v>
          </cell>
          <cell r="E32">
            <v>88.208333333333329</v>
          </cell>
          <cell r="F32">
            <v>99</v>
          </cell>
          <cell r="G32">
            <v>66</v>
          </cell>
          <cell r="H32">
            <v>13.68</v>
          </cell>
          <cell r="J32">
            <v>30.96</v>
          </cell>
          <cell r="K32">
            <v>7.2</v>
          </cell>
        </row>
        <row r="33">
          <cell r="B33">
            <v>19.591666666666669</v>
          </cell>
          <cell r="C33">
            <v>26.4</v>
          </cell>
          <cell r="D33">
            <v>13.9</v>
          </cell>
          <cell r="E33">
            <v>65.916666666666671</v>
          </cell>
          <cell r="F33">
            <v>86</v>
          </cell>
          <cell r="G33">
            <v>32</v>
          </cell>
          <cell r="H33">
            <v>12.6</v>
          </cell>
          <cell r="J33">
            <v>33.119999999999997</v>
          </cell>
          <cell r="K33">
            <v>0</v>
          </cell>
        </row>
        <row r="34">
          <cell r="B34">
            <v>19.854166666666668</v>
          </cell>
          <cell r="C34">
            <v>28.1</v>
          </cell>
          <cell r="D34">
            <v>12</v>
          </cell>
          <cell r="E34">
            <v>68.958333333333329</v>
          </cell>
          <cell r="F34">
            <v>95</v>
          </cell>
          <cell r="G34">
            <v>40</v>
          </cell>
          <cell r="H34">
            <v>8.64</v>
          </cell>
          <cell r="J34">
            <v>20.16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25.887499999999999</v>
          </cell>
          <cell r="C5">
            <v>33.200000000000003</v>
          </cell>
          <cell r="D5">
            <v>22.7</v>
          </cell>
          <cell r="E5">
            <v>84.458333333333329</v>
          </cell>
          <cell r="F5">
            <v>100</v>
          </cell>
          <cell r="G5">
            <v>50</v>
          </cell>
          <cell r="H5">
            <v>12.96</v>
          </cell>
          <cell r="J5">
            <v>36</v>
          </cell>
          <cell r="K5">
            <v>0</v>
          </cell>
        </row>
        <row r="6">
          <cell r="B6">
            <v>25.462500000000002</v>
          </cell>
          <cell r="C6">
            <v>33.4</v>
          </cell>
          <cell r="D6">
            <v>21.7</v>
          </cell>
          <cell r="E6">
            <v>89.291666666666671</v>
          </cell>
          <cell r="F6">
            <v>100</v>
          </cell>
          <cell r="G6">
            <v>50</v>
          </cell>
          <cell r="H6">
            <v>23.040000000000003</v>
          </cell>
          <cell r="J6">
            <v>42.12</v>
          </cell>
          <cell r="K6">
            <v>19.399999999999999</v>
          </cell>
        </row>
        <row r="7">
          <cell r="B7">
            <v>25.520833333333332</v>
          </cell>
          <cell r="C7">
            <v>32.6</v>
          </cell>
          <cell r="D7">
            <v>21.9</v>
          </cell>
          <cell r="E7">
            <v>87.041666666666671</v>
          </cell>
          <cell r="F7">
            <v>100</v>
          </cell>
          <cell r="G7">
            <v>50</v>
          </cell>
          <cell r="H7">
            <v>12.24</v>
          </cell>
          <cell r="J7">
            <v>45.72</v>
          </cell>
          <cell r="K7">
            <v>9.8000000000000007</v>
          </cell>
        </row>
        <row r="8">
          <cell r="B8">
            <v>26.016666666666676</v>
          </cell>
          <cell r="C8">
            <v>31.2</v>
          </cell>
          <cell r="D8">
            <v>22.9</v>
          </cell>
          <cell r="E8">
            <v>82.958333333333329</v>
          </cell>
          <cell r="F8">
            <v>100</v>
          </cell>
          <cell r="G8">
            <v>53</v>
          </cell>
          <cell r="H8">
            <v>15.120000000000001</v>
          </cell>
          <cell r="J8">
            <v>32.76</v>
          </cell>
          <cell r="K8">
            <v>0</v>
          </cell>
        </row>
        <row r="9">
          <cell r="B9">
            <v>23.320833333333329</v>
          </cell>
          <cell r="C9">
            <v>29.8</v>
          </cell>
          <cell r="D9">
            <v>17.7</v>
          </cell>
          <cell r="E9">
            <v>74.25</v>
          </cell>
          <cell r="F9">
            <v>96</v>
          </cell>
          <cell r="G9">
            <v>49</v>
          </cell>
          <cell r="H9">
            <v>17.64</v>
          </cell>
          <cell r="J9">
            <v>36</v>
          </cell>
          <cell r="K9">
            <v>0</v>
          </cell>
        </row>
        <row r="10">
          <cell r="B10">
            <v>24.020833333333332</v>
          </cell>
          <cell r="C10">
            <v>30.3</v>
          </cell>
          <cell r="D10">
            <v>18.8</v>
          </cell>
          <cell r="E10">
            <v>61.708333333333336</v>
          </cell>
          <cell r="F10">
            <v>79</v>
          </cell>
          <cell r="G10">
            <v>44</v>
          </cell>
          <cell r="H10">
            <v>19.8</v>
          </cell>
          <cell r="J10">
            <v>45</v>
          </cell>
          <cell r="K10">
            <v>0</v>
          </cell>
        </row>
        <row r="11">
          <cell r="B11">
            <v>24.654166666666669</v>
          </cell>
          <cell r="C11">
            <v>32.1</v>
          </cell>
          <cell r="D11">
            <v>18.2</v>
          </cell>
          <cell r="E11">
            <v>65</v>
          </cell>
          <cell r="F11">
            <v>84</v>
          </cell>
          <cell r="G11">
            <v>46</v>
          </cell>
          <cell r="H11">
            <v>18</v>
          </cell>
          <cell r="J11">
            <v>38.880000000000003</v>
          </cell>
          <cell r="K11">
            <v>0</v>
          </cell>
        </row>
        <row r="12">
          <cell r="B12">
            <v>24.854166666666671</v>
          </cell>
          <cell r="C12">
            <v>31.3</v>
          </cell>
          <cell r="D12">
            <v>20</v>
          </cell>
          <cell r="E12">
            <v>73.958333333333329</v>
          </cell>
          <cell r="F12">
            <v>100</v>
          </cell>
          <cell r="G12">
            <v>53</v>
          </cell>
          <cell r="H12">
            <v>19.079999999999998</v>
          </cell>
          <cell r="J12">
            <v>48.24</v>
          </cell>
          <cell r="K12">
            <v>13.2</v>
          </cell>
        </row>
        <row r="13">
          <cell r="B13">
            <v>22.854166666666671</v>
          </cell>
          <cell r="C13">
            <v>28.4</v>
          </cell>
          <cell r="D13">
            <v>20</v>
          </cell>
          <cell r="E13">
            <v>91.208333333333329</v>
          </cell>
          <cell r="F13">
            <v>100</v>
          </cell>
          <cell r="G13">
            <v>63</v>
          </cell>
          <cell r="H13">
            <v>8.64</v>
          </cell>
          <cell r="J13">
            <v>19.8</v>
          </cell>
          <cell r="K13">
            <v>0.2</v>
          </cell>
        </row>
        <row r="14">
          <cell r="B14">
            <v>23.55</v>
          </cell>
          <cell r="C14">
            <v>30.1</v>
          </cell>
          <cell r="D14">
            <v>19.100000000000001</v>
          </cell>
          <cell r="E14">
            <v>83.291666666666671</v>
          </cell>
          <cell r="F14">
            <v>100</v>
          </cell>
          <cell r="G14">
            <v>54</v>
          </cell>
          <cell r="H14">
            <v>10.08</v>
          </cell>
          <cell r="J14">
            <v>19.8</v>
          </cell>
          <cell r="K14">
            <v>0</v>
          </cell>
        </row>
        <row r="15">
          <cell r="B15">
            <v>25.787500000000005</v>
          </cell>
          <cell r="C15">
            <v>33.200000000000003</v>
          </cell>
          <cell r="D15">
            <v>20</v>
          </cell>
          <cell r="E15">
            <v>75.041666666666671</v>
          </cell>
          <cell r="F15">
            <v>100</v>
          </cell>
          <cell r="G15">
            <v>45</v>
          </cell>
          <cell r="H15">
            <v>9</v>
          </cell>
          <cell r="J15">
            <v>19.8</v>
          </cell>
          <cell r="K15">
            <v>0</v>
          </cell>
        </row>
        <row r="16">
          <cell r="B16">
            <v>24.533333333333331</v>
          </cell>
          <cell r="C16">
            <v>28.2</v>
          </cell>
          <cell r="D16">
            <v>19.899999999999999</v>
          </cell>
          <cell r="E16">
            <v>79.166666666666671</v>
          </cell>
          <cell r="F16">
            <v>100</v>
          </cell>
          <cell r="G16">
            <v>62</v>
          </cell>
          <cell r="H16">
            <v>35.28</v>
          </cell>
          <cell r="J16">
            <v>62.28</v>
          </cell>
          <cell r="K16">
            <v>22.8</v>
          </cell>
        </row>
        <row r="17">
          <cell r="B17">
            <v>22.445833333333329</v>
          </cell>
          <cell r="C17">
            <v>28.1</v>
          </cell>
          <cell r="D17">
            <v>19.399999999999999</v>
          </cell>
          <cell r="E17">
            <v>91.416666666666671</v>
          </cell>
          <cell r="F17">
            <v>100</v>
          </cell>
          <cell r="G17">
            <v>63</v>
          </cell>
          <cell r="H17">
            <v>11.520000000000001</v>
          </cell>
          <cell r="J17">
            <v>32.04</v>
          </cell>
          <cell r="K17">
            <v>3.6000000000000005</v>
          </cell>
        </row>
        <row r="18">
          <cell r="B18">
            <v>23.504166666666666</v>
          </cell>
          <cell r="C18">
            <v>30.7</v>
          </cell>
          <cell r="D18">
            <v>20.5</v>
          </cell>
          <cell r="E18">
            <v>87.791666666666671</v>
          </cell>
          <cell r="F18">
            <v>100</v>
          </cell>
          <cell r="G18">
            <v>54</v>
          </cell>
          <cell r="H18">
            <v>10.08</v>
          </cell>
          <cell r="J18">
            <v>18.36</v>
          </cell>
          <cell r="K18">
            <v>0</v>
          </cell>
        </row>
        <row r="19">
          <cell r="B19">
            <v>22.954166666666666</v>
          </cell>
          <cell r="C19">
            <v>29</v>
          </cell>
          <cell r="D19">
            <v>20.7</v>
          </cell>
          <cell r="E19">
            <v>92.5</v>
          </cell>
          <cell r="F19">
            <v>100</v>
          </cell>
          <cell r="G19">
            <v>68</v>
          </cell>
          <cell r="H19">
            <v>19.079999999999998</v>
          </cell>
          <cell r="J19">
            <v>40.32</v>
          </cell>
          <cell r="K19">
            <v>26.400000000000002</v>
          </cell>
        </row>
        <row r="20">
          <cell r="B20">
            <v>22.158333333333335</v>
          </cell>
          <cell r="C20">
            <v>25.6</v>
          </cell>
          <cell r="D20">
            <v>20.100000000000001</v>
          </cell>
          <cell r="E20">
            <v>95.625</v>
          </cell>
          <cell r="F20">
            <v>100</v>
          </cell>
          <cell r="G20">
            <v>78</v>
          </cell>
          <cell r="H20">
            <v>12.24</v>
          </cell>
          <cell r="J20">
            <v>27.36</v>
          </cell>
          <cell r="K20">
            <v>11.799999999999999</v>
          </cell>
        </row>
        <row r="21">
          <cell r="B21">
            <v>23.412500000000005</v>
          </cell>
          <cell r="C21">
            <v>28.1</v>
          </cell>
          <cell r="D21">
            <v>21.7</v>
          </cell>
          <cell r="E21">
            <v>91.833333333333329</v>
          </cell>
          <cell r="F21">
            <v>100</v>
          </cell>
          <cell r="G21">
            <v>65</v>
          </cell>
          <cell r="H21">
            <v>17.28</v>
          </cell>
          <cell r="J21">
            <v>27</v>
          </cell>
          <cell r="K21">
            <v>10</v>
          </cell>
        </row>
        <row r="22">
          <cell r="B22">
            <v>21.229166666666668</v>
          </cell>
          <cell r="C22">
            <v>23.1</v>
          </cell>
          <cell r="D22">
            <v>19.899999999999999</v>
          </cell>
          <cell r="E22">
            <v>100</v>
          </cell>
          <cell r="F22">
            <v>100</v>
          </cell>
          <cell r="G22">
            <v>96</v>
          </cell>
          <cell r="H22">
            <v>18.36</v>
          </cell>
          <cell r="J22">
            <v>35.28</v>
          </cell>
          <cell r="K22">
            <v>16.599999999999998</v>
          </cell>
        </row>
        <row r="23">
          <cell r="B23">
            <v>21.412499999999998</v>
          </cell>
          <cell r="C23">
            <v>24.5</v>
          </cell>
          <cell r="D23">
            <v>19.7</v>
          </cell>
          <cell r="E23">
            <v>97.583333333333329</v>
          </cell>
          <cell r="F23">
            <v>100</v>
          </cell>
          <cell r="G23">
            <v>81</v>
          </cell>
          <cell r="H23">
            <v>15.120000000000001</v>
          </cell>
          <cell r="J23">
            <v>31.319999999999997</v>
          </cell>
          <cell r="K23">
            <v>24.999999999999996</v>
          </cell>
        </row>
        <row r="24">
          <cell r="B24">
            <v>22.708333333333339</v>
          </cell>
          <cell r="C24">
            <v>28.2</v>
          </cell>
          <cell r="D24">
            <v>20.2</v>
          </cell>
          <cell r="E24">
            <v>96.041666666666671</v>
          </cell>
          <cell r="F24">
            <v>100</v>
          </cell>
          <cell r="G24">
            <v>69</v>
          </cell>
          <cell r="H24">
            <v>9</v>
          </cell>
          <cell r="J24">
            <v>19.8</v>
          </cell>
          <cell r="K24">
            <v>2.4000000000000004</v>
          </cell>
        </row>
        <row r="25">
          <cell r="B25">
            <v>23.445833333333329</v>
          </cell>
          <cell r="C25">
            <v>29</v>
          </cell>
          <cell r="D25">
            <v>19.899999999999999</v>
          </cell>
          <cell r="E25">
            <v>87.583333333333329</v>
          </cell>
          <cell r="F25">
            <v>100</v>
          </cell>
          <cell r="G25">
            <v>61</v>
          </cell>
          <cell r="H25">
            <v>11.520000000000001</v>
          </cell>
          <cell r="J25">
            <v>30.6</v>
          </cell>
          <cell r="K25">
            <v>0.4</v>
          </cell>
        </row>
        <row r="26">
          <cell r="B26">
            <v>23.066666666666663</v>
          </cell>
          <cell r="C26">
            <v>28.9</v>
          </cell>
          <cell r="D26">
            <v>19.3</v>
          </cell>
          <cell r="E26">
            <v>81.375</v>
          </cell>
          <cell r="F26">
            <v>100</v>
          </cell>
          <cell r="G26">
            <v>54</v>
          </cell>
          <cell r="H26">
            <v>18</v>
          </cell>
          <cell r="J26">
            <v>34.56</v>
          </cell>
          <cell r="K26">
            <v>0</v>
          </cell>
        </row>
        <row r="27">
          <cell r="B27">
            <v>23.425000000000001</v>
          </cell>
          <cell r="C27">
            <v>29.7</v>
          </cell>
          <cell r="D27">
            <v>19.3</v>
          </cell>
          <cell r="E27">
            <v>72.791666666666671</v>
          </cell>
          <cell r="F27">
            <v>89</v>
          </cell>
          <cell r="G27">
            <v>47</v>
          </cell>
          <cell r="H27">
            <v>14.04</v>
          </cell>
          <cell r="J27">
            <v>30.96</v>
          </cell>
          <cell r="K27">
            <v>0</v>
          </cell>
        </row>
        <row r="28">
          <cell r="B28">
            <v>21.145833333333336</v>
          </cell>
          <cell r="C28">
            <v>24.1</v>
          </cell>
          <cell r="D28">
            <v>18.100000000000001</v>
          </cell>
          <cell r="E28">
            <v>88.041666666666671</v>
          </cell>
          <cell r="F28">
            <v>100</v>
          </cell>
          <cell r="G28">
            <v>68</v>
          </cell>
          <cell r="H28">
            <v>14.04</v>
          </cell>
          <cell r="J28">
            <v>48.6</v>
          </cell>
          <cell r="K28">
            <v>28.8</v>
          </cell>
        </row>
        <row r="29">
          <cell r="B29">
            <v>21.545833333333331</v>
          </cell>
          <cell r="C29">
            <v>27.8</v>
          </cell>
          <cell r="D29">
            <v>18.8</v>
          </cell>
          <cell r="E29">
            <v>95.375</v>
          </cell>
          <cell r="F29">
            <v>100</v>
          </cell>
          <cell r="G29">
            <v>72</v>
          </cell>
          <cell r="H29">
            <v>17.28</v>
          </cell>
          <cell r="J29">
            <v>31.319999999999997</v>
          </cell>
          <cell r="K29">
            <v>27</v>
          </cell>
        </row>
        <row r="30">
          <cell r="B30">
            <v>24.770833333333339</v>
          </cell>
          <cell r="C30">
            <v>31.1</v>
          </cell>
          <cell r="D30">
            <v>22.1</v>
          </cell>
          <cell r="E30">
            <v>92.125</v>
          </cell>
          <cell r="F30">
            <v>100</v>
          </cell>
          <cell r="G30">
            <v>63</v>
          </cell>
          <cell r="H30">
            <v>13.32</v>
          </cell>
          <cell r="J30">
            <v>23.400000000000002</v>
          </cell>
          <cell r="K30">
            <v>0.2</v>
          </cell>
        </row>
        <row r="31">
          <cell r="B31">
            <v>23.895833333333332</v>
          </cell>
          <cell r="C31">
            <v>27.5</v>
          </cell>
          <cell r="D31">
            <v>22</v>
          </cell>
          <cell r="E31">
            <v>96.083333333333329</v>
          </cell>
          <cell r="F31">
            <v>100</v>
          </cell>
          <cell r="G31">
            <v>78</v>
          </cell>
          <cell r="H31">
            <v>12.24</v>
          </cell>
          <cell r="J31">
            <v>20.88</v>
          </cell>
          <cell r="K31">
            <v>2</v>
          </cell>
        </row>
        <row r="32">
          <cell r="B32">
            <v>22.195833333333329</v>
          </cell>
          <cell r="C32">
            <v>26.4</v>
          </cell>
          <cell r="D32">
            <v>20</v>
          </cell>
          <cell r="E32">
            <v>94.458333333333329</v>
          </cell>
          <cell r="F32">
            <v>100</v>
          </cell>
          <cell r="G32">
            <v>74</v>
          </cell>
          <cell r="H32">
            <v>11.520000000000001</v>
          </cell>
          <cell r="J32">
            <v>24.12</v>
          </cell>
          <cell r="K32">
            <v>12.799999999999999</v>
          </cell>
        </row>
        <row r="33">
          <cell r="B33">
            <v>18.599999999999998</v>
          </cell>
          <cell r="C33">
            <v>25.9</v>
          </cell>
          <cell r="D33">
            <v>12.6</v>
          </cell>
          <cell r="E33">
            <v>78.375</v>
          </cell>
          <cell r="F33">
            <v>100</v>
          </cell>
          <cell r="G33">
            <v>31</v>
          </cell>
          <cell r="H33">
            <v>11.16</v>
          </cell>
          <cell r="J33">
            <v>22.32</v>
          </cell>
          <cell r="K33">
            <v>0.2</v>
          </cell>
        </row>
        <row r="34">
          <cell r="B34">
            <v>18.887500000000003</v>
          </cell>
          <cell r="C34">
            <v>28.3</v>
          </cell>
          <cell r="D34">
            <v>12.1</v>
          </cell>
          <cell r="E34">
            <v>80</v>
          </cell>
          <cell r="F34">
            <v>100</v>
          </cell>
          <cell r="G34">
            <v>42</v>
          </cell>
          <cell r="H34">
            <v>9</v>
          </cell>
          <cell r="J34">
            <v>29.52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27.104166666666668</v>
          </cell>
          <cell r="C5">
            <v>33.5</v>
          </cell>
          <cell r="D5">
            <v>23.1</v>
          </cell>
          <cell r="E5">
            <v>73</v>
          </cell>
          <cell r="F5">
            <v>92</v>
          </cell>
          <cell r="G5">
            <v>42</v>
          </cell>
          <cell r="H5">
            <v>10.44</v>
          </cell>
          <cell r="J5">
            <v>22.68</v>
          </cell>
          <cell r="K5" t="str">
            <v>*</v>
          </cell>
        </row>
        <row r="6">
          <cell r="B6">
            <v>28.054166666666664</v>
          </cell>
          <cell r="C6">
            <v>35</v>
          </cell>
          <cell r="D6">
            <v>22.6</v>
          </cell>
          <cell r="E6">
            <v>66.958333333333329</v>
          </cell>
          <cell r="F6">
            <v>89</v>
          </cell>
          <cell r="G6">
            <v>41</v>
          </cell>
          <cell r="H6">
            <v>8.64</v>
          </cell>
          <cell r="J6">
            <v>15.840000000000002</v>
          </cell>
          <cell r="K6" t="str">
            <v>*</v>
          </cell>
        </row>
        <row r="7">
          <cell r="B7">
            <v>27.662499999999998</v>
          </cell>
          <cell r="C7">
            <v>35.1</v>
          </cell>
          <cell r="D7">
            <v>23.4</v>
          </cell>
          <cell r="E7">
            <v>71.291666666666671</v>
          </cell>
          <cell r="F7">
            <v>90</v>
          </cell>
          <cell r="G7">
            <v>42</v>
          </cell>
          <cell r="H7">
            <v>12.96</v>
          </cell>
          <cell r="J7">
            <v>33.480000000000004</v>
          </cell>
          <cell r="K7" t="str">
            <v>*</v>
          </cell>
        </row>
        <row r="8">
          <cell r="B8">
            <v>26.539130434782614</v>
          </cell>
          <cell r="C8">
            <v>32.299999999999997</v>
          </cell>
          <cell r="D8">
            <v>22.5</v>
          </cell>
          <cell r="E8">
            <v>73.869565217391298</v>
          </cell>
          <cell r="F8">
            <v>91</v>
          </cell>
          <cell r="G8">
            <v>47</v>
          </cell>
          <cell r="H8">
            <v>16.2</v>
          </cell>
          <cell r="J8">
            <v>29.880000000000003</v>
          </cell>
          <cell r="K8" t="str">
            <v>*</v>
          </cell>
        </row>
        <row r="9">
          <cell r="B9">
            <v>25.941666666666666</v>
          </cell>
          <cell r="C9">
            <v>30.9</v>
          </cell>
          <cell r="D9">
            <v>22.4</v>
          </cell>
          <cell r="E9">
            <v>71.916666666666671</v>
          </cell>
          <cell r="F9">
            <v>90</v>
          </cell>
          <cell r="G9">
            <v>49</v>
          </cell>
          <cell r="H9">
            <v>21.240000000000002</v>
          </cell>
          <cell r="J9">
            <v>34.200000000000003</v>
          </cell>
          <cell r="K9" t="str">
            <v>*</v>
          </cell>
        </row>
        <row r="10">
          <cell r="B10">
            <v>24.243478260869566</v>
          </cell>
          <cell r="C10">
            <v>30.6</v>
          </cell>
          <cell r="D10">
            <v>19.399999999999999</v>
          </cell>
          <cell r="E10">
            <v>64.782608695652172</v>
          </cell>
          <cell r="F10">
            <v>79</v>
          </cell>
          <cell r="G10">
            <v>47</v>
          </cell>
          <cell r="H10">
            <v>21.6</v>
          </cell>
          <cell r="J10">
            <v>37.800000000000004</v>
          </cell>
          <cell r="K10" t="str">
            <v>*</v>
          </cell>
        </row>
        <row r="11">
          <cell r="B11">
            <v>26.166666666666661</v>
          </cell>
          <cell r="C11">
            <v>34</v>
          </cell>
          <cell r="D11">
            <v>20.6</v>
          </cell>
          <cell r="E11">
            <v>61.833333333333336</v>
          </cell>
          <cell r="F11">
            <v>79</v>
          </cell>
          <cell r="G11">
            <v>36</v>
          </cell>
          <cell r="H11">
            <v>15.120000000000001</v>
          </cell>
          <cell r="J11">
            <v>30.6</v>
          </cell>
          <cell r="K11" t="str">
            <v>*</v>
          </cell>
        </row>
        <row r="12">
          <cell r="B12">
            <v>27.549999999999997</v>
          </cell>
          <cell r="C12">
            <v>34.200000000000003</v>
          </cell>
          <cell r="D12">
            <v>23.6</v>
          </cell>
          <cell r="E12">
            <v>59.5</v>
          </cell>
          <cell r="F12">
            <v>78</v>
          </cell>
          <cell r="G12">
            <v>36</v>
          </cell>
          <cell r="H12">
            <v>15.840000000000002</v>
          </cell>
          <cell r="J12">
            <v>32.04</v>
          </cell>
          <cell r="K12" t="str">
            <v>*</v>
          </cell>
        </row>
        <row r="13">
          <cell r="B13">
            <v>25.375000000000004</v>
          </cell>
          <cell r="C13">
            <v>32.299999999999997</v>
          </cell>
          <cell r="D13">
            <v>22.1</v>
          </cell>
          <cell r="E13">
            <v>76</v>
          </cell>
          <cell r="F13">
            <v>89</v>
          </cell>
          <cell r="G13">
            <v>50</v>
          </cell>
          <cell r="H13">
            <v>14.4</v>
          </cell>
          <cell r="J13">
            <v>26.28</v>
          </cell>
          <cell r="K13" t="str">
            <v>*</v>
          </cell>
        </row>
        <row r="14">
          <cell r="B14">
            <v>24.191666666666663</v>
          </cell>
          <cell r="C14">
            <v>32.9</v>
          </cell>
          <cell r="D14">
            <v>20.3</v>
          </cell>
          <cell r="E14">
            <v>80.75</v>
          </cell>
          <cell r="F14">
            <v>93</v>
          </cell>
          <cell r="G14">
            <v>45</v>
          </cell>
          <cell r="H14">
            <v>11.520000000000001</v>
          </cell>
          <cell r="J14">
            <v>29.880000000000003</v>
          </cell>
          <cell r="K14" t="str">
            <v>*</v>
          </cell>
        </row>
        <row r="15">
          <cell r="B15">
            <v>26.200000000000003</v>
          </cell>
          <cell r="C15">
            <v>34.5</v>
          </cell>
          <cell r="D15">
            <v>20.8</v>
          </cell>
          <cell r="E15">
            <v>71.791666666666671</v>
          </cell>
          <cell r="F15">
            <v>93</v>
          </cell>
          <cell r="G15">
            <v>37</v>
          </cell>
          <cell r="H15">
            <v>11.520000000000001</v>
          </cell>
          <cell r="J15">
            <v>17.64</v>
          </cell>
          <cell r="K15" t="str">
            <v>*</v>
          </cell>
        </row>
        <row r="16">
          <cell r="B16">
            <v>27.249999999999996</v>
          </cell>
          <cell r="C16">
            <v>35.6</v>
          </cell>
          <cell r="D16">
            <v>20.9</v>
          </cell>
          <cell r="E16">
            <v>63.125</v>
          </cell>
          <cell r="F16">
            <v>87</v>
          </cell>
          <cell r="G16">
            <v>31</v>
          </cell>
          <cell r="H16">
            <v>11.520000000000001</v>
          </cell>
          <cell r="J16">
            <v>24.12</v>
          </cell>
          <cell r="K16" t="str">
            <v>*</v>
          </cell>
        </row>
        <row r="17">
          <cell r="B17">
            <v>24.775000000000006</v>
          </cell>
          <cell r="C17">
            <v>31.2</v>
          </cell>
          <cell r="D17">
            <v>19.899999999999999</v>
          </cell>
          <cell r="E17">
            <v>77.208333333333329</v>
          </cell>
          <cell r="F17">
            <v>94</v>
          </cell>
          <cell r="G17">
            <v>52</v>
          </cell>
          <cell r="H17">
            <v>28.08</v>
          </cell>
          <cell r="J17">
            <v>50.04</v>
          </cell>
          <cell r="K17" t="str">
            <v>*</v>
          </cell>
        </row>
        <row r="18">
          <cell r="B18">
            <v>26.047826086956523</v>
          </cell>
          <cell r="C18">
            <v>34.799999999999997</v>
          </cell>
          <cell r="D18">
            <v>21.4</v>
          </cell>
          <cell r="E18">
            <v>74.652173913043484</v>
          </cell>
          <cell r="F18">
            <v>93</v>
          </cell>
          <cell r="G18">
            <v>42</v>
          </cell>
          <cell r="H18">
            <v>11.520000000000001</v>
          </cell>
          <cell r="J18">
            <v>18.720000000000002</v>
          </cell>
          <cell r="K18" t="str">
            <v>*</v>
          </cell>
        </row>
        <row r="19">
          <cell r="B19">
            <v>23.804166666666664</v>
          </cell>
          <cell r="C19">
            <v>28.6</v>
          </cell>
          <cell r="D19">
            <v>21.6</v>
          </cell>
          <cell r="E19">
            <v>85.291666666666671</v>
          </cell>
          <cell r="F19">
            <v>92</v>
          </cell>
          <cell r="G19">
            <v>67</v>
          </cell>
          <cell r="H19">
            <v>12.6</v>
          </cell>
          <cell r="J19">
            <v>21.6</v>
          </cell>
          <cell r="K19" t="str">
            <v>*</v>
          </cell>
        </row>
        <row r="20">
          <cell r="B20">
            <v>24.466666666666665</v>
          </cell>
          <cell r="C20">
            <v>31.7</v>
          </cell>
          <cell r="D20">
            <v>20.5</v>
          </cell>
          <cell r="E20">
            <v>79.958333333333329</v>
          </cell>
          <cell r="F20">
            <v>92</v>
          </cell>
          <cell r="G20">
            <v>49</v>
          </cell>
          <cell r="H20">
            <v>17.64</v>
          </cell>
          <cell r="J20">
            <v>36.36</v>
          </cell>
          <cell r="K20" t="str">
            <v>*</v>
          </cell>
        </row>
        <row r="21">
          <cell r="B21">
            <v>26.00833333333334</v>
          </cell>
          <cell r="C21">
            <v>33</v>
          </cell>
          <cell r="D21">
            <v>21.7</v>
          </cell>
          <cell r="E21">
            <v>75.583333333333329</v>
          </cell>
          <cell r="F21">
            <v>89</v>
          </cell>
          <cell r="G21">
            <v>46</v>
          </cell>
          <cell r="H21">
            <v>11.520000000000001</v>
          </cell>
          <cell r="J21">
            <v>27.36</v>
          </cell>
          <cell r="K21" t="str">
            <v>*</v>
          </cell>
        </row>
        <row r="22">
          <cell r="B22">
            <v>23.762499999999999</v>
          </cell>
          <cell r="C22">
            <v>29.6</v>
          </cell>
          <cell r="D22">
            <v>20.5</v>
          </cell>
          <cell r="E22">
            <v>86.083333333333329</v>
          </cell>
          <cell r="F22">
            <v>93</v>
          </cell>
          <cell r="G22">
            <v>62</v>
          </cell>
          <cell r="H22">
            <v>29.880000000000003</v>
          </cell>
          <cell r="J22">
            <v>70.56</v>
          </cell>
          <cell r="K22" t="str">
            <v>*</v>
          </cell>
        </row>
        <row r="23">
          <cell r="B23">
            <v>22.736363636363638</v>
          </cell>
          <cell r="C23">
            <v>27.5</v>
          </cell>
          <cell r="D23">
            <v>19.899999999999999</v>
          </cell>
          <cell r="E23">
            <v>84</v>
          </cell>
          <cell r="F23">
            <v>93</v>
          </cell>
          <cell r="G23">
            <v>64</v>
          </cell>
          <cell r="H23">
            <v>19.8</v>
          </cell>
          <cell r="J23">
            <v>37.800000000000004</v>
          </cell>
          <cell r="K23" t="str">
            <v>*</v>
          </cell>
        </row>
        <row r="24">
          <cell r="B24">
            <v>24.666666666666671</v>
          </cell>
          <cell r="C24">
            <v>31</v>
          </cell>
          <cell r="D24">
            <v>20.8</v>
          </cell>
          <cell r="E24">
            <v>78.625</v>
          </cell>
          <cell r="F24">
            <v>93</v>
          </cell>
          <cell r="G24">
            <v>47</v>
          </cell>
          <cell r="H24">
            <v>7.9200000000000008</v>
          </cell>
          <cell r="J24">
            <v>16.2</v>
          </cell>
          <cell r="K24" t="str">
            <v>*</v>
          </cell>
        </row>
        <row r="25">
          <cell r="B25">
            <v>24.066666666666666</v>
          </cell>
          <cell r="C25">
            <v>28.3</v>
          </cell>
          <cell r="D25">
            <v>21.7</v>
          </cell>
          <cell r="E25">
            <v>79.583333333333329</v>
          </cell>
          <cell r="F25">
            <v>92</v>
          </cell>
          <cell r="G25">
            <v>58</v>
          </cell>
          <cell r="H25">
            <v>10.44</v>
          </cell>
          <cell r="J25">
            <v>17.28</v>
          </cell>
          <cell r="K25" t="str">
            <v>*</v>
          </cell>
        </row>
        <row r="26">
          <cell r="B26">
            <v>24.61666666666666</v>
          </cell>
          <cell r="C26">
            <v>32.1</v>
          </cell>
          <cell r="D26">
            <v>20.100000000000001</v>
          </cell>
          <cell r="E26">
            <v>72.458333333333329</v>
          </cell>
          <cell r="F26">
            <v>93</v>
          </cell>
          <cell r="G26">
            <v>43</v>
          </cell>
          <cell r="H26">
            <v>14.4</v>
          </cell>
          <cell r="J26">
            <v>24.840000000000003</v>
          </cell>
          <cell r="K26" t="str">
            <v>*</v>
          </cell>
        </row>
        <row r="27">
          <cell r="B27">
            <v>25.11304347826087</v>
          </cell>
          <cell r="C27">
            <v>33.4</v>
          </cell>
          <cell r="D27">
            <v>20.5</v>
          </cell>
          <cell r="E27">
            <v>68.956521739130437</v>
          </cell>
          <cell r="F27">
            <v>89</v>
          </cell>
          <cell r="G27">
            <v>42</v>
          </cell>
          <cell r="H27">
            <v>10.08</v>
          </cell>
          <cell r="J27">
            <v>18.720000000000002</v>
          </cell>
          <cell r="K27" t="str">
            <v>*</v>
          </cell>
        </row>
        <row r="28">
          <cell r="B28">
            <v>24.912499999999994</v>
          </cell>
          <cell r="C28">
            <v>32.6</v>
          </cell>
          <cell r="D28">
            <v>21.3</v>
          </cell>
          <cell r="E28">
            <v>82.5</v>
          </cell>
          <cell r="F28">
            <v>93</v>
          </cell>
          <cell r="G28">
            <v>49</v>
          </cell>
          <cell r="H28">
            <v>20.16</v>
          </cell>
          <cell r="J28">
            <v>58.680000000000007</v>
          </cell>
          <cell r="K28" t="str">
            <v>*</v>
          </cell>
        </row>
        <row r="29">
          <cell r="B29">
            <v>24.554166666666664</v>
          </cell>
          <cell r="C29">
            <v>31.8</v>
          </cell>
          <cell r="D29">
            <v>21</v>
          </cell>
          <cell r="E29">
            <v>81.291666666666671</v>
          </cell>
          <cell r="F29">
            <v>94</v>
          </cell>
          <cell r="G29">
            <v>54</v>
          </cell>
          <cell r="H29">
            <v>13.68</v>
          </cell>
          <cell r="J29">
            <v>25.92</v>
          </cell>
          <cell r="K29" t="str">
            <v>*</v>
          </cell>
        </row>
        <row r="30">
          <cell r="B30">
            <v>25.025000000000006</v>
          </cell>
          <cell r="C30">
            <v>31.3</v>
          </cell>
          <cell r="D30">
            <v>21.3</v>
          </cell>
          <cell r="E30">
            <v>83.166666666666671</v>
          </cell>
          <cell r="F30">
            <v>94</v>
          </cell>
          <cell r="G30">
            <v>57</v>
          </cell>
          <cell r="H30">
            <v>10.44</v>
          </cell>
          <cell r="J30">
            <v>30.240000000000002</v>
          </cell>
          <cell r="K30" t="str">
            <v>*</v>
          </cell>
        </row>
        <row r="31">
          <cell r="B31">
            <v>25.450000000000003</v>
          </cell>
          <cell r="C31">
            <v>32</v>
          </cell>
          <cell r="D31">
            <v>21.6</v>
          </cell>
          <cell r="E31">
            <v>77.5</v>
          </cell>
          <cell r="F31">
            <v>92</v>
          </cell>
          <cell r="G31">
            <v>49</v>
          </cell>
          <cell r="H31">
            <v>18.720000000000002</v>
          </cell>
          <cell r="J31">
            <v>37.800000000000004</v>
          </cell>
          <cell r="K31" t="str">
            <v>*</v>
          </cell>
        </row>
        <row r="32">
          <cell r="B32">
            <v>24.174999999999997</v>
          </cell>
          <cell r="C32">
            <v>29</v>
          </cell>
          <cell r="D32">
            <v>21.7</v>
          </cell>
          <cell r="E32">
            <v>83.041666666666671</v>
          </cell>
          <cell r="F32">
            <v>93</v>
          </cell>
          <cell r="G32">
            <v>63</v>
          </cell>
          <cell r="H32">
            <v>16.559999999999999</v>
          </cell>
          <cell r="J32">
            <v>39.6</v>
          </cell>
          <cell r="K32" t="str">
            <v>*</v>
          </cell>
        </row>
        <row r="33">
          <cell r="B33">
            <v>23.150000000000006</v>
          </cell>
          <cell r="C33">
            <v>27</v>
          </cell>
          <cell r="D33">
            <v>20.6</v>
          </cell>
          <cell r="E33">
            <v>81.208333333333329</v>
          </cell>
          <cell r="F33">
            <v>92</v>
          </cell>
          <cell r="G33">
            <v>59</v>
          </cell>
          <cell r="H33">
            <v>13.32</v>
          </cell>
          <cell r="J33">
            <v>20.16</v>
          </cell>
          <cell r="K33" t="str">
            <v>*</v>
          </cell>
        </row>
        <row r="34">
          <cell r="B34">
            <v>22.233333333333334</v>
          </cell>
          <cell r="C34">
            <v>30.8</v>
          </cell>
          <cell r="D34">
            <v>16.600000000000001</v>
          </cell>
          <cell r="E34">
            <v>75.833333333333329</v>
          </cell>
          <cell r="F34">
            <v>94</v>
          </cell>
          <cell r="G34">
            <v>41</v>
          </cell>
          <cell r="H34">
            <v>9.7200000000000006</v>
          </cell>
          <cell r="J34">
            <v>16.559999999999999</v>
          </cell>
          <cell r="K34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25.174999999999994</v>
          </cell>
          <cell r="C5">
            <v>33.799999999999997</v>
          </cell>
          <cell r="D5">
            <v>22.5</v>
          </cell>
          <cell r="E5">
            <v>94.80952380952381</v>
          </cell>
          <cell r="F5">
            <v>100</v>
          </cell>
          <cell r="G5">
            <v>58</v>
          </cell>
          <cell r="H5">
            <v>11.16</v>
          </cell>
          <cell r="J5">
            <v>43.2</v>
          </cell>
          <cell r="K5">
            <v>14.600000000000001</v>
          </cell>
        </row>
        <row r="6">
          <cell r="B6">
            <v>26.200000000000003</v>
          </cell>
          <cell r="C6">
            <v>34.4</v>
          </cell>
          <cell r="D6">
            <v>21.4</v>
          </cell>
          <cell r="E6">
            <v>91.095238095238102</v>
          </cell>
          <cell r="F6">
            <v>100</v>
          </cell>
          <cell r="G6">
            <v>54</v>
          </cell>
          <cell r="H6">
            <v>14.04</v>
          </cell>
          <cell r="J6">
            <v>24.48</v>
          </cell>
          <cell r="K6">
            <v>0.4</v>
          </cell>
        </row>
        <row r="7">
          <cell r="B7">
            <v>27.570833333333329</v>
          </cell>
          <cell r="C7">
            <v>35.299999999999997</v>
          </cell>
          <cell r="D7">
            <v>23.5</v>
          </cell>
          <cell r="E7">
            <v>83.777777777777771</v>
          </cell>
          <cell r="F7">
            <v>100</v>
          </cell>
          <cell r="G7">
            <v>51</v>
          </cell>
          <cell r="H7">
            <v>11.879999999999999</v>
          </cell>
          <cell r="J7">
            <v>27</v>
          </cell>
          <cell r="K7">
            <v>0</v>
          </cell>
        </row>
        <row r="8">
          <cell r="B8">
            <v>26.183333333333334</v>
          </cell>
          <cell r="C8">
            <v>34</v>
          </cell>
          <cell r="D8">
            <v>23.6</v>
          </cell>
          <cell r="E8">
            <v>93.409090909090907</v>
          </cell>
          <cell r="F8">
            <v>100</v>
          </cell>
          <cell r="G8">
            <v>56</v>
          </cell>
          <cell r="H8">
            <v>24.12</v>
          </cell>
          <cell r="J8">
            <v>42.84</v>
          </cell>
          <cell r="K8">
            <v>9.7999999999999972</v>
          </cell>
        </row>
        <row r="9">
          <cell r="B9">
            <v>26.074999999999999</v>
          </cell>
          <cell r="C9">
            <v>31.2</v>
          </cell>
          <cell r="D9">
            <v>23</v>
          </cell>
          <cell r="E9">
            <v>92</v>
          </cell>
          <cell r="F9">
            <v>100</v>
          </cell>
          <cell r="G9">
            <v>70</v>
          </cell>
          <cell r="H9">
            <v>15.120000000000001</v>
          </cell>
          <cell r="J9">
            <v>31.680000000000003</v>
          </cell>
          <cell r="K9">
            <v>0.4</v>
          </cell>
        </row>
        <row r="10">
          <cell r="B10">
            <v>25.479166666666668</v>
          </cell>
          <cell r="C10">
            <v>31</v>
          </cell>
          <cell r="D10">
            <v>22.6</v>
          </cell>
          <cell r="E10">
            <v>90.047619047619051</v>
          </cell>
          <cell r="F10">
            <v>100</v>
          </cell>
          <cell r="G10">
            <v>63</v>
          </cell>
          <cell r="H10">
            <v>12.96</v>
          </cell>
          <cell r="J10">
            <v>29.880000000000003</v>
          </cell>
          <cell r="K10">
            <v>0</v>
          </cell>
        </row>
        <row r="11">
          <cell r="B11">
            <v>25.279166666666669</v>
          </cell>
          <cell r="C11">
            <v>34.299999999999997</v>
          </cell>
          <cell r="D11">
            <v>20.7</v>
          </cell>
          <cell r="E11">
            <v>89.9</v>
          </cell>
          <cell r="F11">
            <v>100</v>
          </cell>
          <cell r="G11">
            <v>50</v>
          </cell>
          <cell r="H11">
            <v>11.879999999999999</v>
          </cell>
          <cell r="J11">
            <v>24.48</v>
          </cell>
          <cell r="K11">
            <v>0</v>
          </cell>
        </row>
        <row r="12">
          <cell r="B12">
            <v>26.345833333333331</v>
          </cell>
          <cell r="C12">
            <v>34.299999999999997</v>
          </cell>
          <cell r="D12">
            <v>22.3</v>
          </cell>
          <cell r="E12">
            <v>87.904761904761898</v>
          </cell>
          <cell r="F12">
            <v>100</v>
          </cell>
          <cell r="G12">
            <v>50</v>
          </cell>
          <cell r="H12">
            <v>11.879999999999999</v>
          </cell>
          <cell r="J12">
            <v>23.759999999999998</v>
          </cell>
          <cell r="K12">
            <v>0</v>
          </cell>
        </row>
        <row r="13">
          <cell r="B13">
            <v>24.937500000000004</v>
          </cell>
          <cell r="C13">
            <v>30.8</v>
          </cell>
          <cell r="D13">
            <v>22</v>
          </cell>
          <cell r="E13">
            <v>91.5</v>
          </cell>
          <cell r="F13">
            <v>100</v>
          </cell>
          <cell r="G13">
            <v>68</v>
          </cell>
          <cell r="H13">
            <v>10.44</v>
          </cell>
          <cell r="J13">
            <v>18.720000000000002</v>
          </cell>
          <cell r="K13">
            <v>0</v>
          </cell>
        </row>
        <row r="14">
          <cell r="B14">
            <v>25.529166666666672</v>
          </cell>
          <cell r="C14">
            <v>33.4</v>
          </cell>
          <cell r="D14">
            <v>20.8</v>
          </cell>
          <cell r="E14">
            <v>90.95</v>
          </cell>
          <cell r="F14">
            <v>100</v>
          </cell>
          <cell r="G14">
            <v>51</v>
          </cell>
          <cell r="H14">
            <v>8.2799999999999994</v>
          </cell>
          <cell r="J14">
            <v>18.720000000000002</v>
          </cell>
          <cell r="K14">
            <v>0.2</v>
          </cell>
        </row>
        <row r="15">
          <cell r="B15">
            <v>26.67916666666666</v>
          </cell>
          <cell r="C15">
            <v>35.799999999999997</v>
          </cell>
          <cell r="D15">
            <v>21</v>
          </cell>
          <cell r="E15">
            <v>87.25</v>
          </cell>
          <cell r="F15">
            <v>100</v>
          </cell>
          <cell r="G15">
            <v>44</v>
          </cell>
          <cell r="H15">
            <v>8.64</v>
          </cell>
          <cell r="J15">
            <v>20.16</v>
          </cell>
          <cell r="K15">
            <v>0</v>
          </cell>
        </row>
        <row r="16">
          <cell r="B16">
            <v>26.016666666666669</v>
          </cell>
          <cell r="C16">
            <v>32.6</v>
          </cell>
          <cell r="D16">
            <v>22.8</v>
          </cell>
          <cell r="E16">
            <v>91.727272727272734</v>
          </cell>
          <cell r="F16">
            <v>100</v>
          </cell>
          <cell r="G16">
            <v>63</v>
          </cell>
          <cell r="H16">
            <v>9.7200000000000006</v>
          </cell>
          <cell r="J16">
            <v>29.880000000000003</v>
          </cell>
          <cell r="K16">
            <v>12.6</v>
          </cell>
        </row>
        <row r="17">
          <cell r="B17">
            <v>25.304166666666671</v>
          </cell>
          <cell r="C17">
            <v>33.6</v>
          </cell>
          <cell r="D17">
            <v>21.6</v>
          </cell>
          <cell r="E17">
            <v>88.181818181818187</v>
          </cell>
          <cell r="F17">
            <v>100</v>
          </cell>
          <cell r="G17">
            <v>53</v>
          </cell>
          <cell r="H17">
            <v>11.520000000000001</v>
          </cell>
          <cell r="J17">
            <v>39.6</v>
          </cell>
          <cell r="K17">
            <v>24.999999999999996</v>
          </cell>
        </row>
        <row r="18">
          <cell r="B18">
            <v>26.212499999999995</v>
          </cell>
          <cell r="C18">
            <v>34.200000000000003</v>
          </cell>
          <cell r="D18">
            <v>22.2</v>
          </cell>
          <cell r="E18">
            <v>92.166666666666671</v>
          </cell>
          <cell r="F18">
            <v>100</v>
          </cell>
          <cell r="G18">
            <v>50</v>
          </cell>
          <cell r="H18">
            <v>11.520000000000001</v>
          </cell>
          <cell r="J18">
            <v>24.12</v>
          </cell>
          <cell r="K18">
            <v>1</v>
          </cell>
        </row>
        <row r="19">
          <cell r="B19">
            <v>26.349999999999994</v>
          </cell>
          <cell r="C19">
            <v>33.4</v>
          </cell>
          <cell r="D19">
            <v>22.3</v>
          </cell>
          <cell r="E19">
            <v>91.611111111111114</v>
          </cell>
          <cell r="F19">
            <v>100</v>
          </cell>
          <cell r="G19">
            <v>55</v>
          </cell>
          <cell r="H19">
            <v>9</v>
          </cell>
          <cell r="J19">
            <v>22.32</v>
          </cell>
          <cell r="K19">
            <v>0.2</v>
          </cell>
        </row>
        <row r="20">
          <cell r="B20">
            <v>25.358333333333334</v>
          </cell>
          <cell r="C20">
            <v>29.6</v>
          </cell>
          <cell r="D20">
            <v>23.3</v>
          </cell>
          <cell r="E20">
            <v>95</v>
          </cell>
          <cell r="F20">
            <v>100</v>
          </cell>
          <cell r="G20">
            <v>74</v>
          </cell>
          <cell r="H20">
            <v>7.5600000000000005</v>
          </cell>
          <cell r="J20">
            <v>35.28</v>
          </cell>
          <cell r="K20">
            <v>20</v>
          </cell>
        </row>
        <row r="21">
          <cell r="B21">
            <v>26.258333333333336</v>
          </cell>
          <cell r="C21">
            <v>32.299999999999997</v>
          </cell>
          <cell r="D21">
            <v>22.8</v>
          </cell>
          <cell r="E21">
            <v>91.45</v>
          </cell>
          <cell r="F21">
            <v>100</v>
          </cell>
          <cell r="G21">
            <v>58</v>
          </cell>
          <cell r="H21">
            <v>9</v>
          </cell>
          <cell r="J21">
            <v>20.88</v>
          </cell>
          <cell r="K21">
            <v>0</v>
          </cell>
        </row>
        <row r="22">
          <cell r="B22">
            <v>26.754166666666666</v>
          </cell>
          <cell r="C22">
            <v>34.6</v>
          </cell>
          <cell r="D22">
            <v>21.8</v>
          </cell>
          <cell r="E22">
            <v>91.315789473684205</v>
          </cell>
          <cell r="F22">
            <v>100</v>
          </cell>
          <cell r="G22">
            <v>53</v>
          </cell>
          <cell r="H22">
            <v>12.6</v>
          </cell>
          <cell r="J22">
            <v>23.400000000000002</v>
          </cell>
          <cell r="K22">
            <v>0</v>
          </cell>
        </row>
        <row r="23">
          <cell r="B23">
            <v>23.600000000000005</v>
          </cell>
          <cell r="C23">
            <v>27.2</v>
          </cell>
          <cell r="D23">
            <v>21.9</v>
          </cell>
          <cell r="E23">
            <v>99.368421052631575</v>
          </cell>
          <cell r="F23">
            <v>100</v>
          </cell>
          <cell r="G23">
            <v>90</v>
          </cell>
          <cell r="H23">
            <v>14.4</v>
          </cell>
          <cell r="J23">
            <v>28.08</v>
          </cell>
          <cell r="K23">
            <v>12</v>
          </cell>
        </row>
        <row r="24">
          <cell r="B24">
            <v>25.529166666666669</v>
          </cell>
          <cell r="C24">
            <v>33.200000000000003</v>
          </cell>
          <cell r="D24">
            <v>22</v>
          </cell>
          <cell r="E24">
            <v>95.764705882352942</v>
          </cell>
          <cell r="F24">
            <v>100</v>
          </cell>
          <cell r="G24">
            <v>63</v>
          </cell>
          <cell r="H24">
            <v>11.520000000000001</v>
          </cell>
          <cell r="J24">
            <v>32.76</v>
          </cell>
          <cell r="K24">
            <v>6.0000000000000009</v>
          </cell>
        </row>
        <row r="25">
          <cell r="B25">
            <v>26.404166666666665</v>
          </cell>
          <cell r="C25">
            <v>34.1</v>
          </cell>
          <cell r="D25">
            <v>22.1</v>
          </cell>
          <cell r="E25">
            <v>91.571428571428569</v>
          </cell>
          <cell r="F25">
            <v>100</v>
          </cell>
          <cell r="G25">
            <v>51</v>
          </cell>
          <cell r="H25">
            <v>6.84</v>
          </cell>
          <cell r="J25">
            <v>13.68</v>
          </cell>
          <cell r="K25">
            <v>0.2</v>
          </cell>
        </row>
        <row r="26">
          <cell r="B26">
            <v>26.516666666666662</v>
          </cell>
          <cell r="C26">
            <v>33.200000000000003</v>
          </cell>
          <cell r="D26">
            <v>22.9</v>
          </cell>
          <cell r="E26">
            <v>90.666666666666671</v>
          </cell>
          <cell r="F26">
            <v>100</v>
          </cell>
          <cell r="G26">
            <v>60</v>
          </cell>
          <cell r="H26">
            <v>8.64</v>
          </cell>
          <cell r="J26">
            <v>19.8</v>
          </cell>
          <cell r="K26">
            <v>0.2</v>
          </cell>
        </row>
        <row r="27">
          <cell r="B27">
            <v>26.304166666666671</v>
          </cell>
          <cell r="C27">
            <v>32.200000000000003</v>
          </cell>
          <cell r="D27">
            <v>22.7</v>
          </cell>
          <cell r="E27">
            <v>93.444444444444443</v>
          </cell>
          <cell r="F27">
            <v>100</v>
          </cell>
          <cell r="G27">
            <v>67</v>
          </cell>
          <cell r="H27">
            <v>9.3600000000000012</v>
          </cell>
          <cell r="J27">
            <v>32.4</v>
          </cell>
          <cell r="K27">
            <v>0.2</v>
          </cell>
        </row>
        <row r="28">
          <cell r="B28">
            <v>24.762499999999999</v>
          </cell>
          <cell r="C28">
            <v>29.8</v>
          </cell>
          <cell r="D28">
            <v>22.1</v>
          </cell>
          <cell r="E28">
            <v>96</v>
          </cell>
          <cell r="F28">
            <v>100</v>
          </cell>
          <cell r="G28">
            <v>74</v>
          </cell>
          <cell r="H28">
            <v>31.319999999999997</v>
          </cell>
          <cell r="J28">
            <v>55.800000000000004</v>
          </cell>
          <cell r="K28">
            <v>17.600000000000001</v>
          </cell>
        </row>
        <row r="29">
          <cell r="B29">
            <v>24.704166666666666</v>
          </cell>
          <cell r="C29">
            <v>32</v>
          </cell>
          <cell r="D29">
            <v>21</v>
          </cell>
          <cell r="E29">
            <v>97.15</v>
          </cell>
          <cell r="F29">
            <v>100</v>
          </cell>
          <cell r="G29">
            <v>74</v>
          </cell>
          <cell r="H29">
            <v>9.7200000000000006</v>
          </cell>
          <cell r="J29">
            <v>25.2</v>
          </cell>
          <cell r="K29">
            <v>27.599999999999998</v>
          </cell>
        </row>
        <row r="30">
          <cell r="B30">
            <v>25.854166666666668</v>
          </cell>
          <cell r="C30">
            <v>32.299999999999997</v>
          </cell>
          <cell r="D30">
            <v>22</v>
          </cell>
          <cell r="E30">
            <v>93.3</v>
          </cell>
          <cell r="F30">
            <v>100</v>
          </cell>
          <cell r="G30">
            <v>72</v>
          </cell>
          <cell r="H30">
            <v>14.04</v>
          </cell>
          <cell r="J30">
            <v>28.8</v>
          </cell>
          <cell r="K30">
            <v>1.4</v>
          </cell>
        </row>
        <row r="31">
          <cell r="B31">
            <v>25.320833333333329</v>
          </cell>
          <cell r="C31">
            <v>32.299999999999997</v>
          </cell>
          <cell r="D31">
            <v>22.5</v>
          </cell>
          <cell r="E31">
            <v>95.208333333333329</v>
          </cell>
          <cell r="F31">
            <v>100</v>
          </cell>
          <cell r="G31">
            <v>73</v>
          </cell>
          <cell r="H31">
            <v>13.68</v>
          </cell>
          <cell r="J31">
            <v>36.36</v>
          </cell>
          <cell r="K31">
            <v>2.6000000000000005</v>
          </cell>
        </row>
        <row r="32">
          <cell r="B32">
            <v>24.175000000000008</v>
          </cell>
          <cell r="C32">
            <v>28.3</v>
          </cell>
          <cell r="D32">
            <v>22.2</v>
          </cell>
          <cell r="E32">
            <v>99.375</v>
          </cell>
          <cell r="F32">
            <v>100</v>
          </cell>
          <cell r="G32">
            <v>85</v>
          </cell>
          <cell r="H32">
            <v>9</v>
          </cell>
          <cell r="J32">
            <v>20.16</v>
          </cell>
          <cell r="K32">
            <v>5.4</v>
          </cell>
        </row>
        <row r="33">
          <cell r="B33">
            <v>25.016666666666666</v>
          </cell>
          <cell r="C33">
            <v>30</v>
          </cell>
          <cell r="D33">
            <v>21.7</v>
          </cell>
          <cell r="E33">
            <v>93.25</v>
          </cell>
          <cell r="F33">
            <v>100</v>
          </cell>
          <cell r="G33">
            <v>62</v>
          </cell>
          <cell r="H33">
            <v>11.879999999999999</v>
          </cell>
          <cell r="J33">
            <v>22.32</v>
          </cell>
          <cell r="K33">
            <v>0</v>
          </cell>
        </row>
        <row r="34">
          <cell r="B34">
            <v>22.841666666666665</v>
          </cell>
          <cell r="C34">
            <v>30.3</v>
          </cell>
          <cell r="D34">
            <v>18.399999999999999</v>
          </cell>
          <cell r="E34">
            <v>92.304347826086953</v>
          </cell>
          <cell r="F34">
            <v>100</v>
          </cell>
          <cell r="G34">
            <v>46</v>
          </cell>
          <cell r="H34">
            <v>10.8</v>
          </cell>
          <cell r="J34">
            <v>24.12</v>
          </cell>
          <cell r="K34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22.370833333333337</v>
          </cell>
          <cell r="C5">
            <v>26</v>
          </cell>
          <cell r="D5">
            <v>21</v>
          </cell>
          <cell r="E5">
            <v>88.333333333333329</v>
          </cell>
          <cell r="F5">
            <v>95</v>
          </cell>
          <cell r="G5">
            <v>68</v>
          </cell>
          <cell r="H5">
            <v>9.7200000000000006</v>
          </cell>
          <cell r="J5">
            <v>21.6</v>
          </cell>
          <cell r="K5">
            <v>17.399999999999995</v>
          </cell>
        </row>
        <row r="6">
          <cell r="B6">
            <v>22.870833333333337</v>
          </cell>
          <cell r="C6">
            <v>27.8</v>
          </cell>
          <cell r="D6">
            <v>19.5</v>
          </cell>
          <cell r="E6">
            <v>86.458333333333329</v>
          </cell>
          <cell r="F6">
            <v>95</v>
          </cell>
          <cell r="G6">
            <v>67</v>
          </cell>
          <cell r="H6">
            <v>8.2799999999999994</v>
          </cell>
          <cell r="J6">
            <v>18.720000000000002</v>
          </cell>
          <cell r="K6">
            <v>2</v>
          </cell>
        </row>
        <row r="7">
          <cell r="B7">
            <v>24.025000000000002</v>
          </cell>
          <cell r="C7">
            <v>28.9</v>
          </cell>
          <cell r="D7">
            <v>21.5</v>
          </cell>
          <cell r="E7">
            <v>82.583333333333329</v>
          </cell>
          <cell r="F7">
            <v>94</v>
          </cell>
          <cell r="G7">
            <v>59</v>
          </cell>
          <cell r="H7">
            <v>8.64</v>
          </cell>
          <cell r="J7">
            <v>24.12</v>
          </cell>
          <cell r="K7">
            <v>6.8000000000000007</v>
          </cell>
        </row>
        <row r="8">
          <cell r="B8">
            <v>21.841666666666669</v>
          </cell>
          <cell r="C8">
            <v>24.2</v>
          </cell>
          <cell r="D8">
            <v>19</v>
          </cell>
          <cell r="E8">
            <v>84.625</v>
          </cell>
          <cell r="F8">
            <v>94</v>
          </cell>
          <cell r="G8">
            <v>74</v>
          </cell>
          <cell r="H8">
            <v>12.96</v>
          </cell>
          <cell r="J8">
            <v>32.76</v>
          </cell>
          <cell r="K8">
            <v>9</v>
          </cell>
        </row>
        <row r="9">
          <cell r="B9">
            <v>18.524999999999999</v>
          </cell>
          <cell r="C9">
            <v>26</v>
          </cell>
          <cell r="D9">
            <v>12.1</v>
          </cell>
          <cell r="E9">
            <v>75.583333333333329</v>
          </cell>
          <cell r="F9">
            <v>88</v>
          </cell>
          <cell r="G9">
            <v>62</v>
          </cell>
          <cell r="H9">
            <v>11.520000000000001</v>
          </cell>
          <cell r="J9">
            <v>29.16</v>
          </cell>
          <cell r="K9">
            <v>6.4</v>
          </cell>
        </row>
        <row r="10">
          <cell r="B10">
            <v>20.95</v>
          </cell>
          <cell r="C10">
            <v>26.5</v>
          </cell>
          <cell r="D10">
            <v>16.5</v>
          </cell>
          <cell r="E10">
            <v>75.083333333333329</v>
          </cell>
          <cell r="F10">
            <v>91</v>
          </cell>
          <cell r="G10">
            <v>55</v>
          </cell>
          <cell r="H10">
            <v>21.96</v>
          </cell>
          <cell r="J10">
            <v>46.080000000000005</v>
          </cell>
          <cell r="K10">
            <v>0.2</v>
          </cell>
        </row>
        <row r="11">
          <cell r="B11">
            <v>21.708333333333332</v>
          </cell>
          <cell r="C11">
            <v>27.5</v>
          </cell>
          <cell r="D11">
            <v>16.8</v>
          </cell>
          <cell r="E11">
            <v>72.916666666666671</v>
          </cell>
          <cell r="F11">
            <v>89</v>
          </cell>
          <cell r="G11">
            <v>56</v>
          </cell>
          <cell r="H11">
            <v>20.52</v>
          </cell>
          <cell r="J11">
            <v>42.84</v>
          </cell>
          <cell r="K11">
            <v>1.4000000000000001</v>
          </cell>
        </row>
        <row r="12">
          <cell r="B12">
            <v>21.283333333333331</v>
          </cell>
          <cell r="C12">
            <v>23.7</v>
          </cell>
          <cell r="D12">
            <v>19.100000000000001</v>
          </cell>
          <cell r="E12">
            <v>88</v>
          </cell>
          <cell r="F12">
            <v>95</v>
          </cell>
          <cell r="G12">
            <v>76</v>
          </cell>
          <cell r="H12">
            <v>13.32</v>
          </cell>
          <cell r="J12">
            <v>25.2</v>
          </cell>
          <cell r="K12">
            <v>30.199999999999996</v>
          </cell>
        </row>
        <row r="13">
          <cell r="B13">
            <v>19.475000000000005</v>
          </cell>
          <cell r="C13">
            <v>25.1</v>
          </cell>
          <cell r="D13">
            <v>16.899999999999999</v>
          </cell>
          <cell r="E13">
            <v>84.166666666666671</v>
          </cell>
          <cell r="F13">
            <v>95</v>
          </cell>
          <cell r="G13">
            <v>55</v>
          </cell>
          <cell r="H13">
            <v>12.6</v>
          </cell>
          <cell r="J13">
            <v>25.92</v>
          </cell>
          <cell r="K13">
            <v>7.6000000000000005</v>
          </cell>
        </row>
        <row r="14">
          <cell r="B14">
            <v>20.291666666666668</v>
          </cell>
          <cell r="C14">
            <v>25.3</v>
          </cell>
          <cell r="D14">
            <v>16.600000000000001</v>
          </cell>
          <cell r="E14">
            <v>70.666666666666671</v>
          </cell>
          <cell r="F14">
            <v>84</v>
          </cell>
          <cell r="G14">
            <v>52</v>
          </cell>
          <cell r="H14">
            <v>7.2</v>
          </cell>
          <cell r="J14">
            <v>24.840000000000003</v>
          </cell>
          <cell r="K14">
            <v>6.8</v>
          </cell>
        </row>
        <row r="15">
          <cell r="B15">
            <v>22.020833333333329</v>
          </cell>
          <cell r="C15">
            <v>27.7</v>
          </cell>
          <cell r="D15">
            <v>18.100000000000001</v>
          </cell>
          <cell r="E15">
            <v>76.625</v>
          </cell>
          <cell r="F15">
            <v>94</v>
          </cell>
          <cell r="G15">
            <v>59</v>
          </cell>
          <cell r="H15">
            <v>11.879999999999999</v>
          </cell>
          <cell r="J15">
            <v>32.4</v>
          </cell>
          <cell r="K15">
            <v>8.6</v>
          </cell>
        </row>
        <row r="16">
          <cell r="B16">
            <v>21.233333333333331</v>
          </cell>
          <cell r="C16">
            <v>24.1</v>
          </cell>
          <cell r="D16">
            <v>18.2</v>
          </cell>
          <cell r="E16">
            <v>88.708333333333329</v>
          </cell>
          <cell r="F16">
            <v>95</v>
          </cell>
          <cell r="G16">
            <v>78</v>
          </cell>
          <cell r="H16">
            <v>17.64</v>
          </cell>
          <cell r="J16">
            <v>42.480000000000004</v>
          </cell>
          <cell r="K16">
            <v>0</v>
          </cell>
        </row>
        <row r="17">
          <cell r="B17">
            <v>19.712499999999995</v>
          </cell>
          <cell r="C17">
            <v>23</v>
          </cell>
          <cell r="D17">
            <v>18</v>
          </cell>
          <cell r="E17">
            <v>89.375</v>
          </cell>
          <cell r="F17">
            <v>95</v>
          </cell>
          <cell r="G17">
            <v>76</v>
          </cell>
          <cell r="H17">
            <v>11.520000000000001</v>
          </cell>
          <cell r="J17">
            <v>27.720000000000002</v>
          </cell>
          <cell r="K17">
            <v>8.6000000000000014</v>
          </cell>
        </row>
        <row r="18">
          <cell r="B18">
            <v>21.170833333333334</v>
          </cell>
          <cell r="C18">
            <v>26.3</v>
          </cell>
          <cell r="D18">
            <v>18.399999999999999</v>
          </cell>
          <cell r="E18">
            <v>82.791666666666671</v>
          </cell>
          <cell r="F18">
            <v>95</v>
          </cell>
          <cell r="G18">
            <v>59</v>
          </cell>
          <cell r="H18">
            <v>10.8</v>
          </cell>
          <cell r="J18">
            <v>20.88</v>
          </cell>
          <cell r="K18">
            <v>1.9999999999999998</v>
          </cell>
        </row>
        <row r="19">
          <cell r="B19">
            <v>21.354166666666668</v>
          </cell>
          <cell r="C19">
            <v>26.2</v>
          </cell>
          <cell r="D19">
            <v>19.100000000000001</v>
          </cell>
          <cell r="E19">
            <v>87.541666666666671</v>
          </cell>
          <cell r="F19">
            <v>94</v>
          </cell>
          <cell r="G19">
            <v>68</v>
          </cell>
          <cell r="H19">
            <v>15.840000000000002</v>
          </cell>
          <cell r="J19">
            <v>30.240000000000002</v>
          </cell>
          <cell r="K19">
            <v>1.2</v>
          </cell>
        </row>
        <row r="20">
          <cell r="B20">
            <v>21.399999999999995</v>
          </cell>
          <cell r="C20">
            <v>26</v>
          </cell>
          <cell r="D20">
            <v>19.100000000000001</v>
          </cell>
          <cell r="E20">
            <v>88.708333333333329</v>
          </cell>
          <cell r="F20">
            <v>96</v>
          </cell>
          <cell r="G20">
            <v>67</v>
          </cell>
          <cell r="H20">
            <v>9.7200000000000006</v>
          </cell>
          <cell r="J20">
            <v>19.440000000000001</v>
          </cell>
          <cell r="K20">
            <v>3.2</v>
          </cell>
        </row>
        <row r="21">
          <cell r="B21">
            <v>20.916666666666668</v>
          </cell>
          <cell r="C21">
            <v>22.4</v>
          </cell>
          <cell r="D21">
            <v>20.3</v>
          </cell>
          <cell r="E21">
            <v>94.458333333333329</v>
          </cell>
          <cell r="F21">
            <v>96</v>
          </cell>
          <cell r="G21">
            <v>89</v>
          </cell>
          <cell r="H21">
            <v>13.68</v>
          </cell>
          <cell r="J21">
            <v>28.08</v>
          </cell>
          <cell r="K21">
            <v>0</v>
          </cell>
        </row>
        <row r="22">
          <cell r="B22">
            <v>19.362500000000001</v>
          </cell>
          <cell r="C22">
            <v>20.6</v>
          </cell>
          <cell r="D22">
            <v>18.2</v>
          </cell>
          <cell r="E22">
            <v>95.625</v>
          </cell>
          <cell r="F22">
            <v>96</v>
          </cell>
          <cell r="G22">
            <v>94</v>
          </cell>
          <cell r="H22">
            <v>14.4</v>
          </cell>
          <cell r="J22">
            <v>29.880000000000003</v>
          </cell>
          <cell r="K22">
            <v>0</v>
          </cell>
        </row>
        <row r="23">
          <cell r="B23">
            <v>20.312499999999996</v>
          </cell>
          <cell r="C23">
            <v>23.6</v>
          </cell>
          <cell r="D23">
            <v>18.8</v>
          </cell>
          <cell r="E23">
            <v>91.833333333333329</v>
          </cell>
          <cell r="F23">
            <v>96</v>
          </cell>
          <cell r="G23">
            <v>78</v>
          </cell>
          <cell r="H23">
            <v>18</v>
          </cell>
          <cell r="J23">
            <v>34.200000000000003</v>
          </cell>
          <cell r="K23">
            <v>0</v>
          </cell>
        </row>
        <row r="24">
          <cell r="B24">
            <v>21.850000000000005</v>
          </cell>
          <cell r="C24">
            <v>26.9</v>
          </cell>
          <cell r="D24">
            <v>19</v>
          </cell>
          <cell r="E24">
            <v>84.875</v>
          </cell>
          <cell r="F24">
            <v>96</v>
          </cell>
          <cell r="G24">
            <v>59</v>
          </cell>
          <cell r="H24">
            <v>11.16</v>
          </cell>
          <cell r="J24">
            <v>24.48</v>
          </cell>
          <cell r="K24">
            <v>0</v>
          </cell>
        </row>
        <row r="25">
          <cell r="B25">
            <v>22.066666666666659</v>
          </cell>
          <cell r="C25">
            <v>27.4</v>
          </cell>
          <cell r="D25">
            <v>18.5</v>
          </cell>
          <cell r="E25">
            <v>82.125</v>
          </cell>
          <cell r="F25">
            <v>95</v>
          </cell>
          <cell r="G25">
            <v>56</v>
          </cell>
          <cell r="H25">
            <v>9.3600000000000012</v>
          </cell>
          <cell r="J25">
            <v>21.96</v>
          </cell>
          <cell r="K25">
            <v>0</v>
          </cell>
        </row>
        <row r="26">
          <cell r="B26">
            <v>22.025000000000006</v>
          </cell>
          <cell r="C26">
            <v>27.6</v>
          </cell>
          <cell r="D26">
            <v>17.899999999999999</v>
          </cell>
          <cell r="E26">
            <v>79.416666666666671</v>
          </cell>
          <cell r="F26">
            <v>93</v>
          </cell>
          <cell r="G26">
            <v>56</v>
          </cell>
          <cell r="H26">
            <v>15.840000000000002</v>
          </cell>
          <cell r="J26">
            <v>29.16</v>
          </cell>
          <cell r="K26">
            <v>0</v>
          </cell>
        </row>
        <row r="27">
          <cell r="B27">
            <v>21.466666666666669</v>
          </cell>
          <cell r="C27">
            <v>26.5</v>
          </cell>
          <cell r="D27">
            <v>18</v>
          </cell>
          <cell r="E27">
            <v>78.291666666666671</v>
          </cell>
          <cell r="F27">
            <v>90</v>
          </cell>
          <cell r="G27">
            <v>53</v>
          </cell>
          <cell r="H27">
            <v>16.559999999999999</v>
          </cell>
          <cell r="J27">
            <v>34.56</v>
          </cell>
          <cell r="K27">
            <v>0</v>
          </cell>
        </row>
        <row r="28">
          <cell r="B28">
            <v>18.683333333333334</v>
          </cell>
          <cell r="C28">
            <v>22.1</v>
          </cell>
          <cell r="D28">
            <v>16.399999999999999</v>
          </cell>
          <cell r="E28">
            <v>90.541666666666671</v>
          </cell>
          <cell r="F28">
            <v>96</v>
          </cell>
          <cell r="G28">
            <v>78</v>
          </cell>
          <cell r="H28">
            <v>10.8</v>
          </cell>
          <cell r="J28">
            <v>32.4</v>
          </cell>
          <cell r="K28">
            <v>0</v>
          </cell>
        </row>
        <row r="29">
          <cell r="B29">
            <v>19.925000000000004</v>
          </cell>
          <cell r="C29">
            <v>26.3</v>
          </cell>
          <cell r="D29">
            <v>17.2</v>
          </cell>
          <cell r="E29">
            <v>90.916666666666671</v>
          </cell>
          <cell r="F29">
            <v>96</v>
          </cell>
          <cell r="G29">
            <v>64</v>
          </cell>
          <cell r="H29">
            <v>14.04</v>
          </cell>
          <cell r="J29">
            <v>25.92</v>
          </cell>
          <cell r="K29">
            <v>0</v>
          </cell>
        </row>
        <row r="30">
          <cell r="B30">
            <v>23.320833333333336</v>
          </cell>
          <cell r="C30">
            <v>29.4</v>
          </cell>
          <cell r="D30">
            <v>20.3</v>
          </cell>
          <cell r="E30">
            <v>86.083333333333329</v>
          </cell>
          <cell r="F30">
            <v>96</v>
          </cell>
          <cell r="G30">
            <v>58</v>
          </cell>
          <cell r="H30">
            <v>13.68</v>
          </cell>
          <cell r="J30">
            <v>25.56</v>
          </cell>
          <cell r="K30">
            <v>0</v>
          </cell>
        </row>
        <row r="31">
          <cell r="B31">
            <v>21.258333333333329</v>
          </cell>
          <cell r="C31">
            <v>23.1</v>
          </cell>
          <cell r="D31">
            <v>20.100000000000001</v>
          </cell>
          <cell r="E31">
            <v>92.916666666666671</v>
          </cell>
          <cell r="F31">
            <v>95</v>
          </cell>
          <cell r="G31">
            <v>84</v>
          </cell>
          <cell r="H31">
            <v>14.76</v>
          </cell>
          <cell r="J31">
            <v>27</v>
          </cell>
          <cell r="K31">
            <v>0</v>
          </cell>
        </row>
        <row r="32">
          <cell r="B32">
            <v>19.941666666666666</v>
          </cell>
          <cell r="C32">
            <v>23.6</v>
          </cell>
          <cell r="D32">
            <v>17.600000000000001</v>
          </cell>
          <cell r="E32">
            <v>89.5</v>
          </cell>
          <cell r="F32">
            <v>96</v>
          </cell>
          <cell r="G32">
            <v>67</v>
          </cell>
          <cell r="H32">
            <v>10.08</v>
          </cell>
          <cell r="J32">
            <v>25.56</v>
          </cell>
          <cell r="K32">
            <v>0</v>
          </cell>
        </row>
        <row r="33">
          <cell r="B33">
            <v>17.241666666666664</v>
          </cell>
          <cell r="C33">
            <v>23.4</v>
          </cell>
          <cell r="D33">
            <v>12.1</v>
          </cell>
          <cell r="E33">
            <v>57.625</v>
          </cell>
          <cell r="F33">
            <v>82</v>
          </cell>
          <cell r="G33">
            <v>27</v>
          </cell>
          <cell r="H33">
            <v>11.879999999999999</v>
          </cell>
          <cell r="J33">
            <v>25.92</v>
          </cell>
          <cell r="K33">
            <v>0</v>
          </cell>
        </row>
        <row r="34">
          <cell r="B34">
            <v>18.204166666666669</v>
          </cell>
          <cell r="C34">
            <v>25</v>
          </cell>
          <cell r="D34">
            <v>11.7</v>
          </cell>
          <cell r="E34">
            <v>57.041666666666664</v>
          </cell>
          <cell r="F34">
            <v>78</v>
          </cell>
          <cell r="G34">
            <v>30</v>
          </cell>
          <cell r="H34">
            <v>12.6</v>
          </cell>
          <cell r="J34">
            <v>23.759999999999998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21.391666666666666</v>
          </cell>
          <cell r="C5">
            <v>26</v>
          </cell>
          <cell r="D5">
            <v>18.600000000000001</v>
          </cell>
          <cell r="E5">
            <v>90.916666666666671</v>
          </cell>
          <cell r="F5">
            <v>93</v>
          </cell>
          <cell r="G5">
            <v>83</v>
          </cell>
          <cell r="H5">
            <v>6.84</v>
          </cell>
          <cell r="J5">
            <v>20.88</v>
          </cell>
          <cell r="K5" t="str">
            <v>*</v>
          </cell>
        </row>
        <row r="6">
          <cell r="B6">
            <v>20.608333333333331</v>
          </cell>
          <cell r="C6">
            <v>27.2</v>
          </cell>
          <cell r="D6">
            <v>17.5</v>
          </cell>
          <cell r="E6">
            <v>85.75</v>
          </cell>
          <cell r="F6">
            <v>95</v>
          </cell>
          <cell r="G6">
            <v>65</v>
          </cell>
          <cell r="H6">
            <v>4.32</v>
          </cell>
          <cell r="J6">
            <v>14.4</v>
          </cell>
          <cell r="K6" t="str">
            <v>*</v>
          </cell>
        </row>
        <row r="7">
          <cell r="B7">
            <v>25.537499999999998</v>
          </cell>
          <cell r="C7">
            <v>33.4</v>
          </cell>
          <cell r="D7">
            <v>20.7</v>
          </cell>
          <cell r="E7">
            <v>76.875</v>
          </cell>
          <cell r="F7">
            <v>93</v>
          </cell>
          <cell r="G7">
            <v>45</v>
          </cell>
          <cell r="H7">
            <v>5.7600000000000007</v>
          </cell>
          <cell r="J7">
            <v>15.840000000000002</v>
          </cell>
          <cell r="K7" t="str">
            <v>*</v>
          </cell>
        </row>
        <row r="8">
          <cell r="B8">
            <v>23.333333333333339</v>
          </cell>
          <cell r="C8">
            <v>26.6</v>
          </cell>
          <cell r="D8">
            <v>20.7</v>
          </cell>
          <cell r="E8">
            <v>83.125</v>
          </cell>
          <cell r="F8">
            <v>91</v>
          </cell>
          <cell r="G8">
            <v>75</v>
          </cell>
          <cell r="H8">
            <v>19.8</v>
          </cell>
          <cell r="J8">
            <v>43.2</v>
          </cell>
          <cell r="K8" t="str">
            <v>*</v>
          </cell>
        </row>
        <row r="9">
          <cell r="B9">
            <v>19.433333333333334</v>
          </cell>
          <cell r="C9">
            <v>24.7</v>
          </cell>
          <cell r="D9">
            <v>15.3</v>
          </cell>
          <cell r="E9">
            <v>65.666666666666671</v>
          </cell>
          <cell r="F9">
            <v>81</v>
          </cell>
          <cell r="G9">
            <v>48</v>
          </cell>
          <cell r="H9">
            <v>12.96</v>
          </cell>
          <cell r="J9">
            <v>30.96</v>
          </cell>
          <cell r="K9" t="str">
            <v>*</v>
          </cell>
        </row>
        <row r="10">
          <cell r="B10">
            <v>23.612499999999997</v>
          </cell>
          <cell r="C10">
            <v>32.1</v>
          </cell>
          <cell r="D10">
            <v>18</v>
          </cell>
          <cell r="E10">
            <v>67.333333333333329</v>
          </cell>
          <cell r="F10">
            <v>85</v>
          </cell>
          <cell r="G10">
            <v>44</v>
          </cell>
          <cell r="H10">
            <v>1.8</v>
          </cell>
          <cell r="J10">
            <v>14.76</v>
          </cell>
          <cell r="K10" t="str">
            <v>*</v>
          </cell>
        </row>
        <row r="11">
          <cell r="B11">
            <v>26.700000000000003</v>
          </cell>
          <cell r="C11">
            <v>32.799999999999997</v>
          </cell>
          <cell r="D11">
            <v>23.6</v>
          </cell>
          <cell r="E11">
            <v>71.291666666666671</v>
          </cell>
          <cell r="F11">
            <v>85</v>
          </cell>
          <cell r="G11">
            <v>50</v>
          </cell>
          <cell r="H11">
            <v>10.44</v>
          </cell>
          <cell r="J11">
            <v>27.36</v>
          </cell>
          <cell r="K11" t="str">
            <v>*</v>
          </cell>
        </row>
        <row r="12">
          <cell r="B12">
            <v>22.179166666666664</v>
          </cell>
          <cell r="C12">
            <v>25.8</v>
          </cell>
          <cell r="D12">
            <v>19.8</v>
          </cell>
          <cell r="E12">
            <v>80.333333333333329</v>
          </cell>
          <cell r="F12">
            <v>87</v>
          </cell>
          <cell r="G12">
            <v>65</v>
          </cell>
          <cell r="H12">
            <v>7.9200000000000008</v>
          </cell>
          <cell r="J12">
            <v>22.32</v>
          </cell>
          <cell r="K12" t="str">
            <v>*</v>
          </cell>
        </row>
        <row r="13">
          <cell r="B13">
            <v>22.6875</v>
          </cell>
          <cell r="C13">
            <v>28.5</v>
          </cell>
          <cell r="D13">
            <v>18.7</v>
          </cell>
          <cell r="E13">
            <v>70.166666666666671</v>
          </cell>
          <cell r="F13">
            <v>90</v>
          </cell>
          <cell r="G13">
            <v>42</v>
          </cell>
          <cell r="H13">
            <v>10.44</v>
          </cell>
          <cell r="J13">
            <v>24.48</v>
          </cell>
          <cell r="K13" t="str">
            <v>*</v>
          </cell>
        </row>
        <row r="14">
          <cell r="B14">
            <v>22.462499999999995</v>
          </cell>
          <cell r="C14">
            <v>27.6</v>
          </cell>
          <cell r="D14">
            <v>18.899999999999999</v>
          </cell>
          <cell r="E14">
            <v>68.25</v>
          </cell>
          <cell r="F14">
            <v>81</v>
          </cell>
          <cell r="G14">
            <v>45</v>
          </cell>
          <cell r="H14">
            <v>5.4</v>
          </cell>
          <cell r="J14">
            <v>18.36</v>
          </cell>
          <cell r="K14" t="str">
            <v>*</v>
          </cell>
        </row>
        <row r="15">
          <cell r="B15">
            <v>24.441666666666666</v>
          </cell>
          <cell r="C15">
            <v>30.9</v>
          </cell>
          <cell r="D15">
            <v>21.1</v>
          </cell>
          <cell r="E15">
            <v>75.333333333333329</v>
          </cell>
          <cell r="F15">
            <v>91</v>
          </cell>
          <cell r="G15">
            <v>58</v>
          </cell>
          <cell r="H15">
            <v>6.48</v>
          </cell>
          <cell r="J15">
            <v>25.92</v>
          </cell>
          <cell r="K15" t="str">
            <v>*</v>
          </cell>
        </row>
        <row r="16">
          <cell r="B16">
            <v>23.700000000000003</v>
          </cell>
          <cell r="C16">
            <v>25.6</v>
          </cell>
          <cell r="D16">
            <v>21.8</v>
          </cell>
          <cell r="E16">
            <v>87.875</v>
          </cell>
          <cell r="F16">
            <v>93</v>
          </cell>
          <cell r="G16">
            <v>78</v>
          </cell>
          <cell r="H16">
            <v>15.840000000000002</v>
          </cell>
          <cell r="J16">
            <v>31.680000000000003</v>
          </cell>
          <cell r="K16" t="str">
            <v>*</v>
          </cell>
        </row>
        <row r="17">
          <cell r="B17">
            <v>22.841666666666669</v>
          </cell>
          <cell r="C17">
            <v>26.3</v>
          </cell>
          <cell r="D17">
            <v>20.6</v>
          </cell>
          <cell r="E17">
            <v>83.125</v>
          </cell>
          <cell r="F17">
            <v>93</v>
          </cell>
          <cell r="G17">
            <v>63</v>
          </cell>
          <cell r="H17">
            <v>12.24</v>
          </cell>
          <cell r="J17">
            <v>26.64</v>
          </cell>
          <cell r="K17" t="str">
            <v>*</v>
          </cell>
        </row>
        <row r="18">
          <cell r="B18">
            <v>23.120833333333337</v>
          </cell>
          <cell r="C18">
            <v>29.6</v>
          </cell>
          <cell r="D18">
            <v>18.2</v>
          </cell>
          <cell r="E18">
            <v>78.583333333333329</v>
          </cell>
          <cell r="F18">
            <v>93</v>
          </cell>
          <cell r="G18">
            <v>51</v>
          </cell>
          <cell r="H18">
            <v>5.4</v>
          </cell>
          <cell r="J18">
            <v>20.52</v>
          </cell>
          <cell r="K18" t="str">
            <v>*</v>
          </cell>
        </row>
        <row r="19">
          <cell r="B19">
            <v>23.962499999999995</v>
          </cell>
          <cell r="C19">
            <v>26.6</v>
          </cell>
          <cell r="D19">
            <v>22.4</v>
          </cell>
          <cell r="E19">
            <v>83.833333333333329</v>
          </cell>
          <cell r="F19">
            <v>91</v>
          </cell>
          <cell r="G19">
            <v>75</v>
          </cell>
          <cell r="H19">
            <v>5.4</v>
          </cell>
          <cell r="J19">
            <v>21.6</v>
          </cell>
          <cell r="K19" t="str">
            <v>*</v>
          </cell>
        </row>
        <row r="20">
          <cell r="B20">
            <v>24.900000000000002</v>
          </cell>
          <cell r="C20">
            <v>30.4</v>
          </cell>
          <cell r="D20">
            <v>21.3</v>
          </cell>
          <cell r="E20">
            <v>79.458333333333329</v>
          </cell>
          <cell r="F20">
            <v>93</v>
          </cell>
          <cell r="G20">
            <v>53</v>
          </cell>
          <cell r="H20">
            <v>2.8800000000000003</v>
          </cell>
          <cell r="J20">
            <v>15.48</v>
          </cell>
          <cell r="K20" t="str">
            <v>*</v>
          </cell>
        </row>
        <row r="21">
          <cell r="B21">
            <v>25.408333333333335</v>
          </cell>
          <cell r="C21">
            <v>29.8</v>
          </cell>
          <cell r="D21">
            <v>22.5</v>
          </cell>
          <cell r="E21">
            <v>84.041666666666671</v>
          </cell>
          <cell r="F21">
            <v>92</v>
          </cell>
          <cell r="G21">
            <v>68</v>
          </cell>
          <cell r="H21">
            <v>3.9600000000000004</v>
          </cell>
          <cell r="J21">
            <v>16.559999999999999</v>
          </cell>
          <cell r="K21" t="str">
            <v>*</v>
          </cell>
        </row>
        <row r="22">
          <cell r="B22">
            <v>25.154166666666669</v>
          </cell>
          <cell r="C22">
            <v>28.9</v>
          </cell>
          <cell r="D22">
            <v>23.4</v>
          </cell>
          <cell r="E22">
            <v>87.833333333333329</v>
          </cell>
          <cell r="F22">
            <v>91</v>
          </cell>
          <cell r="G22">
            <v>75</v>
          </cell>
          <cell r="H22">
            <v>8.2799999999999994</v>
          </cell>
          <cell r="J22">
            <v>31.319999999999997</v>
          </cell>
          <cell r="K22" t="str">
            <v>*</v>
          </cell>
        </row>
        <row r="23">
          <cell r="B23">
            <v>24.4375</v>
          </cell>
          <cell r="C23">
            <v>28.2</v>
          </cell>
          <cell r="D23">
            <v>22.3</v>
          </cell>
          <cell r="E23">
            <v>85.333333333333329</v>
          </cell>
          <cell r="F23">
            <v>93</v>
          </cell>
          <cell r="G23">
            <v>66</v>
          </cell>
          <cell r="H23">
            <v>12.24</v>
          </cell>
          <cell r="J23">
            <v>27.36</v>
          </cell>
          <cell r="K23" t="str">
            <v>*</v>
          </cell>
        </row>
        <row r="24">
          <cell r="B24">
            <v>24.945833333333336</v>
          </cell>
          <cell r="C24">
            <v>30.2</v>
          </cell>
          <cell r="D24">
            <v>21.8</v>
          </cell>
          <cell r="E24">
            <v>80.458333333333329</v>
          </cell>
          <cell r="F24">
            <v>94</v>
          </cell>
          <cell r="G24">
            <v>56</v>
          </cell>
          <cell r="H24">
            <v>9</v>
          </cell>
          <cell r="J24">
            <v>21.6</v>
          </cell>
          <cell r="K24" t="str">
            <v>*</v>
          </cell>
        </row>
        <row r="25">
          <cell r="B25">
            <v>25.899999999999995</v>
          </cell>
          <cell r="C25">
            <v>31.4</v>
          </cell>
          <cell r="D25">
            <v>21.2</v>
          </cell>
          <cell r="E25">
            <v>74.791666666666671</v>
          </cell>
          <cell r="F25">
            <v>91</v>
          </cell>
          <cell r="G25">
            <v>48</v>
          </cell>
          <cell r="H25">
            <v>8.2799999999999994</v>
          </cell>
          <cell r="J25">
            <v>19.8</v>
          </cell>
          <cell r="K25" t="str">
            <v>*</v>
          </cell>
        </row>
        <row r="26">
          <cell r="B26">
            <v>25.929166666666671</v>
          </cell>
          <cell r="C26">
            <v>31.8</v>
          </cell>
          <cell r="D26">
            <v>21.7</v>
          </cell>
          <cell r="E26">
            <v>77.791666666666671</v>
          </cell>
          <cell r="F26">
            <v>91</v>
          </cell>
          <cell r="G26">
            <v>54</v>
          </cell>
          <cell r="H26">
            <v>2.16</v>
          </cell>
          <cell r="J26">
            <v>17.28</v>
          </cell>
          <cell r="K26" t="str">
            <v>*</v>
          </cell>
        </row>
        <row r="27">
          <cell r="B27">
            <v>26.020833333333329</v>
          </cell>
          <cell r="C27">
            <v>31.2</v>
          </cell>
          <cell r="D27">
            <v>22.4</v>
          </cell>
          <cell r="E27">
            <v>79.041666666666671</v>
          </cell>
          <cell r="F27">
            <v>92</v>
          </cell>
          <cell r="G27">
            <v>58</v>
          </cell>
          <cell r="H27">
            <v>7.2</v>
          </cell>
          <cell r="J27">
            <v>38.519999999999996</v>
          </cell>
          <cell r="K27" t="str">
            <v>*</v>
          </cell>
        </row>
        <row r="28">
          <cell r="B28">
            <v>23.32083333333334</v>
          </cell>
          <cell r="C28">
            <v>24.9</v>
          </cell>
          <cell r="D28">
            <v>22.2</v>
          </cell>
          <cell r="E28">
            <v>91.666666666666671</v>
          </cell>
          <cell r="F28">
            <v>95</v>
          </cell>
          <cell r="G28">
            <v>82</v>
          </cell>
          <cell r="H28">
            <v>7.5600000000000005</v>
          </cell>
          <cell r="J28">
            <v>27</v>
          </cell>
          <cell r="K28" t="str">
            <v>*</v>
          </cell>
        </row>
        <row r="29">
          <cell r="B29">
            <v>25.129166666666666</v>
          </cell>
          <cell r="C29">
            <v>30.2</v>
          </cell>
          <cell r="D29">
            <v>22.5</v>
          </cell>
          <cell r="E29">
            <v>84.416666666666671</v>
          </cell>
          <cell r="F29">
            <v>95</v>
          </cell>
          <cell r="G29">
            <v>59</v>
          </cell>
          <cell r="H29">
            <v>4.32</v>
          </cell>
          <cell r="J29">
            <v>18.720000000000002</v>
          </cell>
          <cell r="K29" t="str">
            <v>*</v>
          </cell>
        </row>
        <row r="30">
          <cell r="B30">
            <v>27.620833333333334</v>
          </cell>
          <cell r="C30">
            <v>32.5</v>
          </cell>
          <cell r="D30">
            <v>24.1</v>
          </cell>
          <cell r="E30">
            <v>77.25</v>
          </cell>
          <cell r="F30">
            <v>90</v>
          </cell>
          <cell r="G30">
            <v>56</v>
          </cell>
          <cell r="H30">
            <v>9</v>
          </cell>
          <cell r="J30">
            <v>24.840000000000003</v>
          </cell>
          <cell r="K30" t="str">
            <v>*</v>
          </cell>
        </row>
        <row r="31">
          <cell r="B31">
            <v>26.495833333333334</v>
          </cell>
          <cell r="C31">
            <v>29.8</v>
          </cell>
          <cell r="D31">
            <v>24</v>
          </cell>
          <cell r="E31">
            <v>80.208333333333329</v>
          </cell>
          <cell r="F31">
            <v>90</v>
          </cell>
          <cell r="G31">
            <v>68</v>
          </cell>
          <cell r="H31">
            <v>9.7200000000000006</v>
          </cell>
          <cell r="J31">
            <v>27.720000000000002</v>
          </cell>
          <cell r="K31" t="str">
            <v>*</v>
          </cell>
        </row>
        <row r="32">
          <cell r="B32">
            <v>23.354166666666661</v>
          </cell>
          <cell r="C32">
            <v>25.9</v>
          </cell>
          <cell r="D32">
            <v>21.5</v>
          </cell>
          <cell r="E32">
            <v>79.5</v>
          </cell>
          <cell r="F32">
            <v>91</v>
          </cell>
          <cell r="G32">
            <v>59</v>
          </cell>
          <cell r="H32">
            <v>14.04</v>
          </cell>
          <cell r="J32">
            <v>31.680000000000003</v>
          </cell>
          <cell r="K32" t="str">
            <v>*</v>
          </cell>
        </row>
        <row r="33">
          <cell r="B33">
            <v>20.208333333333336</v>
          </cell>
          <cell r="C33">
            <v>25.5</v>
          </cell>
          <cell r="D33">
            <v>15.2</v>
          </cell>
          <cell r="E33">
            <v>66.75</v>
          </cell>
          <cell r="F33">
            <v>88</v>
          </cell>
          <cell r="G33">
            <v>35</v>
          </cell>
          <cell r="H33">
            <v>4.6800000000000006</v>
          </cell>
          <cell r="J33">
            <v>19.440000000000001</v>
          </cell>
          <cell r="K33" t="str">
            <v>*</v>
          </cell>
        </row>
        <row r="34">
          <cell r="B34">
            <v>20.662500000000001</v>
          </cell>
          <cell r="C34">
            <v>28.5</v>
          </cell>
          <cell r="D34">
            <v>14.7</v>
          </cell>
          <cell r="E34">
            <v>67.958333333333329</v>
          </cell>
          <cell r="F34">
            <v>91</v>
          </cell>
          <cell r="G34">
            <v>35</v>
          </cell>
          <cell r="H34">
            <v>0</v>
          </cell>
          <cell r="J34">
            <v>0</v>
          </cell>
          <cell r="K34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24.974999999999994</v>
          </cell>
          <cell r="C5">
            <v>32.700000000000003</v>
          </cell>
          <cell r="D5">
            <v>21</v>
          </cell>
          <cell r="E5">
            <v>83.125</v>
          </cell>
          <cell r="F5">
            <v>100</v>
          </cell>
          <cell r="G5">
            <v>47</v>
          </cell>
          <cell r="H5">
            <v>16.920000000000002</v>
          </cell>
          <cell r="J5">
            <v>36.72</v>
          </cell>
          <cell r="K5">
            <v>0.60000000000000009</v>
          </cell>
        </row>
        <row r="6">
          <cell r="B6">
            <v>26.541666666666668</v>
          </cell>
          <cell r="C6">
            <v>34.299999999999997</v>
          </cell>
          <cell r="D6">
            <v>22.2</v>
          </cell>
          <cell r="E6">
            <v>79.708333333333329</v>
          </cell>
          <cell r="F6">
            <v>100</v>
          </cell>
          <cell r="G6">
            <v>48</v>
          </cell>
          <cell r="H6">
            <v>14.04</v>
          </cell>
          <cell r="J6">
            <v>38.159999999999997</v>
          </cell>
          <cell r="K6">
            <v>0</v>
          </cell>
        </row>
        <row r="7">
          <cell r="B7">
            <v>26.537499999999998</v>
          </cell>
          <cell r="C7">
            <v>33.9</v>
          </cell>
          <cell r="D7">
            <v>21.5</v>
          </cell>
          <cell r="E7">
            <v>77.458333333333329</v>
          </cell>
          <cell r="F7">
            <v>100</v>
          </cell>
          <cell r="G7">
            <v>48</v>
          </cell>
          <cell r="H7">
            <v>12.96</v>
          </cell>
          <cell r="J7">
            <v>28.08</v>
          </cell>
          <cell r="K7">
            <v>0</v>
          </cell>
        </row>
        <row r="8">
          <cell r="B8">
            <v>25.787500000000005</v>
          </cell>
          <cell r="C8">
            <v>32</v>
          </cell>
          <cell r="D8">
            <v>22.8</v>
          </cell>
          <cell r="E8">
            <v>81.666666666666671</v>
          </cell>
          <cell r="F8">
            <v>98</v>
          </cell>
          <cell r="G8">
            <v>49</v>
          </cell>
          <cell r="H8">
            <v>20.16</v>
          </cell>
          <cell r="J8">
            <v>35.64</v>
          </cell>
          <cell r="K8">
            <v>0</v>
          </cell>
        </row>
        <row r="9">
          <cell r="B9">
            <v>23.616666666666674</v>
          </cell>
          <cell r="C9">
            <v>28.7</v>
          </cell>
          <cell r="D9">
            <v>19.600000000000001</v>
          </cell>
          <cell r="E9">
            <v>80.75</v>
          </cell>
          <cell r="F9">
            <v>94</v>
          </cell>
          <cell r="G9">
            <v>62</v>
          </cell>
          <cell r="H9">
            <v>13.68</v>
          </cell>
          <cell r="J9">
            <v>27</v>
          </cell>
          <cell r="K9">
            <v>0</v>
          </cell>
        </row>
        <row r="10">
          <cell r="B10">
            <v>23.595833333333335</v>
          </cell>
          <cell r="C10">
            <v>29.4</v>
          </cell>
          <cell r="D10">
            <v>18.2</v>
          </cell>
          <cell r="E10">
            <v>73.375</v>
          </cell>
          <cell r="F10">
            <v>91</v>
          </cell>
          <cell r="G10">
            <v>54</v>
          </cell>
          <cell r="H10">
            <v>15.840000000000002</v>
          </cell>
          <cell r="J10">
            <v>33.480000000000004</v>
          </cell>
          <cell r="K10">
            <v>0</v>
          </cell>
        </row>
        <row r="11">
          <cell r="B11">
            <v>25.345833333333335</v>
          </cell>
          <cell r="C11">
            <v>32.5</v>
          </cell>
          <cell r="D11">
            <v>19.100000000000001</v>
          </cell>
          <cell r="E11">
            <v>68.791666666666671</v>
          </cell>
          <cell r="F11">
            <v>90</v>
          </cell>
          <cell r="G11">
            <v>47</v>
          </cell>
          <cell r="H11">
            <v>12.24</v>
          </cell>
          <cell r="J11">
            <v>24.840000000000003</v>
          </cell>
          <cell r="K11">
            <v>0</v>
          </cell>
        </row>
        <row r="12">
          <cell r="B12">
            <v>24.625</v>
          </cell>
          <cell r="C12">
            <v>32.5</v>
          </cell>
          <cell r="D12">
            <v>21.2</v>
          </cell>
          <cell r="E12">
            <v>84.666666666666671</v>
          </cell>
          <cell r="F12">
            <v>100</v>
          </cell>
          <cell r="G12">
            <v>51</v>
          </cell>
          <cell r="H12">
            <v>17.28</v>
          </cell>
          <cell r="J12">
            <v>43.2</v>
          </cell>
          <cell r="K12">
            <v>61.199999999999996</v>
          </cell>
        </row>
        <row r="13">
          <cell r="B13">
            <v>23.716666666666669</v>
          </cell>
          <cell r="C13">
            <v>29.4</v>
          </cell>
          <cell r="D13">
            <v>19.8</v>
          </cell>
          <cell r="E13">
            <v>87.666666666666671</v>
          </cell>
          <cell r="F13">
            <v>100</v>
          </cell>
          <cell r="G13">
            <v>62</v>
          </cell>
          <cell r="H13">
            <v>10.08</v>
          </cell>
          <cell r="J13">
            <v>21.96</v>
          </cell>
          <cell r="K13">
            <v>0.8</v>
          </cell>
        </row>
        <row r="14">
          <cell r="B14">
            <v>24.350000000000005</v>
          </cell>
          <cell r="C14">
            <v>31.4</v>
          </cell>
          <cell r="D14">
            <v>20.7</v>
          </cell>
          <cell r="E14">
            <v>86.541666666666671</v>
          </cell>
          <cell r="F14">
            <v>100</v>
          </cell>
          <cell r="G14">
            <v>54</v>
          </cell>
          <cell r="H14">
            <v>17.28</v>
          </cell>
          <cell r="J14">
            <v>32.76</v>
          </cell>
          <cell r="K14">
            <v>0</v>
          </cell>
        </row>
        <row r="15">
          <cell r="B15">
            <v>25.654166666666669</v>
          </cell>
          <cell r="C15">
            <v>33</v>
          </cell>
          <cell r="D15">
            <v>21</v>
          </cell>
          <cell r="E15">
            <v>81</v>
          </cell>
          <cell r="F15">
            <v>100</v>
          </cell>
          <cell r="G15">
            <v>46</v>
          </cell>
          <cell r="H15">
            <v>10.44</v>
          </cell>
          <cell r="J15">
            <v>21.96</v>
          </cell>
          <cell r="K15">
            <v>0.2</v>
          </cell>
        </row>
        <row r="16">
          <cell r="B16">
            <v>24.600000000000005</v>
          </cell>
          <cell r="C16">
            <v>31.3</v>
          </cell>
          <cell r="D16">
            <v>21.3</v>
          </cell>
          <cell r="E16">
            <v>82.208333333333329</v>
          </cell>
          <cell r="F16">
            <v>100</v>
          </cell>
          <cell r="G16">
            <v>52</v>
          </cell>
          <cell r="H16">
            <v>17.28</v>
          </cell>
          <cell r="J16">
            <v>43.56</v>
          </cell>
          <cell r="K16">
            <v>0.4</v>
          </cell>
        </row>
        <row r="17">
          <cell r="B17">
            <v>22.966666666666669</v>
          </cell>
          <cell r="C17">
            <v>28.1</v>
          </cell>
          <cell r="D17">
            <v>19.8</v>
          </cell>
          <cell r="E17">
            <v>87.041666666666671</v>
          </cell>
          <cell r="F17">
            <v>100</v>
          </cell>
          <cell r="G17">
            <v>63</v>
          </cell>
          <cell r="H17">
            <v>11.520000000000001</v>
          </cell>
          <cell r="J17">
            <v>43.56</v>
          </cell>
          <cell r="K17">
            <v>50.000000000000007</v>
          </cell>
        </row>
        <row r="18">
          <cell r="B18">
            <v>23.633333333333329</v>
          </cell>
          <cell r="C18">
            <v>30.1</v>
          </cell>
          <cell r="D18">
            <v>20.2</v>
          </cell>
          <cell r="E18">
            <v>87.541666666666671</v>
          </cell>
          <cell r="F18">
            <v>100</v>
          </cell>
          <cell r="G18">
            <v>59</v>
          </cell>
          <cell r="H18">
            <v>10.08</v>
          </cell>
          <cell r="J18">
            <v>22.68</v>
          </cell>
          <cell r="K18">
            <v>0</v>
          </cell>
        </row>
        <row r="19">
          <cell r="B19">
            <v>23.916666666666668</v>
          </cell>
          <cell r="C19">
            <v>29</v>
          </cell>
          <cell r="D19">
            <v>21.6</v>
          </cell>
          <cell r="E19">
            <v>91.958333333333329</v>
          </cell>
          <cell r="F19">
            <v>100</v>
          </cell>
          <cell r="H19">
            <v>13.68</v>
          </cell>
          <cell r="J19">
            <v>31.319999999999997</v>
          </cell>
          <cell r="K19">
            <v>37</v>
          </cell>
        </row>
        <row r="20">
          <cell r="B20">
            <v>23.75</v>
          </cell>
          <cell r="C20">
            <v>28.7</v>
          </cell>
          <cell r="D20">
            <v>21</v>
          </cell>
          <cell r="E20">
            <v>88.875</v>
          </cell>
          <cell r="F20">
            <v>100</v>
          </cell>
          <cell r="G20">
            <v>67</v>
          </cell>
          <cell r="H20">
            <v>11.16</v>
          </cell>
          <cell r="J20">
            <v>25.92</v>
          </cell>
          <cell r="K20">
            <v>10.399999999999999</v>
          </cell>
        </row>
        <row r="21">
          <cell r="B21">
            <v>24.891666666666662</v>
          </cell>
          <cell r="C21">
            <v>31.6</v>
          </cell>
          <cell r="D21">
            <v>21.9</v>
          </cell>
          <cell r="E21">
            <v>86.458333333333329</v>
          </cell>
          <cell r="F21">
            <v>100</v>
          </cell>
          <cell r="G21">
            <v>56</v>
          </cell>
          <cell r="H21">
            <v>15.120000000000001</v>
          </cell>
          <cell r="J21">
            <v>31.680000000000003</v>
          </cell>
          <cell r="K21">
            <v>2</v>
          </cell>
        </row>
        <row r="22">
          <cell r="B22">
            <v>22.070833333333336</v>
          </cell>
          <cell r="C22">
            <v>24</v>
          </cell>
          <cell r="D22">
            <v>20.7</v>
          </cell>
          <cell r="E22">
            <v>97.625</v>
          </cell>
          <cell r="F22">
            <v>100</v>
          </cell>
          <cell r="G22">
            <v>88</v>
          </cell>
          <cell r="H22">
            <v>13.32</v>
          </cell>
          <cell r="J22">
            <v>29.16</v>
          </cell>
          <cell r="K22">
            <v>18.000000000000004</v>
          </cell>
        </row>
        <row r="23">
          <cell r="B23">
            <v>21.05</v>
          </cell>
          <cell r="C23">
            <v>22.9</v>
          </cell>
          <cell r="D23">
            <v>19.8</v>
          </cell>
          <cell r="E23">
            <v>97.791666666666671</v>
          </cell>
          <cell r="F23">
            <v>100</v>
          </cell>
          <cell r="G23">
            <v>92</v>
          </cell>
          <cell r="H23">
            <v>18.36</v>
          </cell>
          <cell r="J23">
            <v>33.119999999999997</v>
          </cell>
          <cell r="K23">
            <v>33.4</v>
          </cell>
        </row>
        <row r="24">
          <cell r="B24">
            <v>23.42916666666666</v>
          </cell>
          <cell r="C24">
            <v>28.3</v>
          </cell>
          <cell r="D24">
            <v>20.9</v>
          </cell>
          <cell r="E24">
            <v>91.166666666666671</v>
          </cell>
          <cell r="F24">
            <v>100</v>
          </cell>
          <cell r="G24">
            <v>69</v>
          </cell>
          <cell r="H24">
            <v>9</v>
          </cell>
          <cell r="J24">
            <v>19.079999999999998</v>
          </cell>
          <cell r="K24">
            <v>1.2</v>
          </cell>
        </row>
        <row r="25">
          <cell r="B25">
            <v>24.879166666666674</v>
          </cell>
          <cell r="C25">
            <v>30.3</v>
          </cell>
          <cell r="D25">
            <v>22</v>
          </cell>
          <cell r="E25">
            <v>86.5</v>
          </cell>
          <cell r="F25">
            <v>100</v>
          </cell>
          <cell r="G25">
            <v>60</v>
          </cell>
          <cell r="H25">
            <v>10.08</v>
          </cell>
          <cell r="J25">
            <v>22.32</v>
          </cell>
          <cell r="K25">
            <v>0.2</v>
          </cell>
        </row>
        <row r="26">
          <cell r="B26">
            <v>24.324999999999999</v>
          </cell>
          <cell r="C26">
            <v>29.7</v>
          </cell>
          <cell r="D26">
            <v>20.5</v>
          </cell>
          <cell r="E26">
            <v>82.125</v>
          </cell>
          <cell r="F26">
            <v>100</v>
          </cell>
          <cell r="G26">
            <v>57</v>
          </cell>
          <cell r="H26">
            <v>11.879999999999999</v>
          </cell>
          <cell r="J26">
            <v>21.240000000000002</v>
          </cell>
          <cell r="K26">
            <v>0</v>
          </cell>
        </row>
        <row r="27">
          <cell r="B27">
            <v>24.537500000000005</v>
          </cell>
          <cell r="C27">
            <v>29.9</v>
          </cell>
          <cell r="D27">
            <v>20.7</v>
          </cell>
          <cell r="E27">
            <v>77.916666666666671</v>
          </cell>
          <cell r="F27">
            <v>100</v>
          </cell>
          <cell r="G27">
            <v>51</v>
          </cell>
          <cell r="H27">
            <v>12.96</v>
          </cell>
          <cell r="J27">
            <v>25.2</v>
          </cell>
          <cell r="K27">
            <v>0</v>
          </cell>
        </row>
        <row r="28">
          <cell r="B28">
            <v>23.841666666666669</v>
          </cell>
          <cell r="C28">
            <v>27.1</v>
          </cell>
          <cell r="D28">
            <v>22.1</v>
          </cell>
          <cell r="E28">
            <v>91.041666666666671</v>
          </cell>
          <cell r="F28">
            <v>100</v>
          </cell>
          <cell r="G28">
            <v>71</v>
          </cell>
          <cell r="H28">
            <v>9</v>
          </cell>
          <cell r="J28">
            <v>19.079999999999998</v>
          </cell>
          <cell r="K28">
            <v>6</v>
          </cell>
        </row>
        <row r="29">
          <cell r="B29">
            <v>22.033333333333331</v>
          </cell>
          <cell r="C29">
            <v>28.1</v>
          </cell>
          <cell r="D29">
            <v>18.8</v>
          </cell>
          <cell r="E29">
            <v>94.375</v>
          </cell>
          <cell r="F29">
            <v>100</v>
          </cell>
          <cell r="G29">
            <v>71</v>
          </cell>
          <cell r="H29">
            <v>17.64</v>
          </cell>
          <cell r="J29">
            <v>33.840000000000003</v>
          </cell>
          <cell r="K29">
            <v>34.200000000000003</v>
          </cell>
        </row>
        <row r="30">
          <cell r="B30">
            <v>24.770833333333332</v>
          </cell>
          <cell r="C30">
            <v>30.7</v>
          </cell>
          <cell r="D30">
            <v>21.9</v>
          </cell>
          <cell r="E30">
            <v>90.458333333333329</v>
          </cell>
          <cell r="F30">
            <v>100</v>
          </cell>
          <cell r="G30">
            <v>61</v>
          </cell>
          <cell r="H30">
            <v>10.44</v>
          </cell>
          <cell r="J30">
            <v>39.6</v>
          </cell>
          <cell r="K30">
            <v>11.4</v>
          </cell>
        </row>
        <row r="31">
          <cell r="B31">
            <v>23.783333333333335</v>
          </cell>
          <cell r="C31">
            <v>29.5</v>
          </cell>
          <cell r="D31">
            <v>21.7</v>
          </cell>
          <cell r="E31">
            <v>92.666666666666671</v>
          </cell>
          <cell r="F31">
            <v>100</v>
          </cell>
          <cell r="G31">
            <v>65</v>
          </cell>
          <cell r="H31">
            <v>11.879999999999999</v>
          </cell>
          <cell r="J31">
            <v>28.44</v>
          </cell>
          <cell r="K31">
            <v>5</v>
          </cell>
        </row>
        <row r="32">
          <cell r="B32">
            <v>22.754166666666663</v>
          </cell>
          <cell r="C32">
            <v>25.3</v>
          </cell>
          <cell r="D32">
            <v>21.2</v>
          </cell>
          <cell r="E32">
            <v>92.625</v>
          </cell>
          <cell r="F32">
            <v>99</v>
          </cell>
          <cell r="G32">
            <v>77</v>
          </cell>
          <cell r="H32">
            <v>14.04</v>
          </cell>
          <cell r="J32">
            <v>27.36</v>
          </cell>
          <cell r="K32">
            <v>0.60000000000000009</v>
          </cell>
        </row>
        <row r="33">
          <cell r="B33">
            <v>20.962499999999999</v>
          </cell>
          <cell r="C33">
            <v>26.7</v>
          </cell>
          <cell r="D33">
            <v>15.4</v>
          </cell>
          <cell r="E33">
            <v>77.25</v>
          </cell>
          <cell r="F33">
            <v>100</v>
          </cell>
          <cell r="G33">
            <v>50</v>
          </cell>
          <cell r="H33">
            <v>15.48</v>
          </cell>
          <cell r="J33">
            <v>29.880000000000003</v>
          </cell>
          <cell r="K33">
            <v>0</v>
          </cell>
        </row>
        <row r="34">
          <cell r="B34">
            <v>18.533333333333331</v>
          </cell>
          <cell r="C34">
            <v>28</v>
          </cell>
          <cell r="D34">
            <v>11.6</v>
          </cell>
          <cell r="E34">
            <v>75.25</v>
          </cell>
          <cell r="F34">
            <v>100</v>
          </cell>
          <cell r="G34">
            <v>24</v>
          </cell>
          <cell r="H34">
            <v>8.2799999999999994</v>
          </cell>
          <cell r="J34">
            <v>19.440000000000001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25.183333333333326</v>
          </cell>
          <cell r="C5">
            <v>32.200000000000003</v>
          </cell>
          <cell r="D5">
            <v>22</v>
          </cell>
          <cell r="E5">
            <v>86.25</v>
          </cell>
          <cell r="F5">
            <v>98</v>
          </cell>
          <cell r="G5">
            <v>54</v>
          </cell>
          <cell r="H5">
            <v>11.879999999999999</v>
          </cell>
          <cell r="J5">
            <v>24.12</v>
          </cell>
          <cell r="K5">
            <v>0.60000000000000009</v>
          </cell>
        </row>
        <row r="6">
          <cell r="B6">
            <v>24.329166666666666</v>
          </cell>
          <cell r="C6">
            <v>32.200000000000003</v>
          </cell>
          <cell r="D6">
            <v>20.5</v>
          </cell>
          <cell r="E6">
            <v>90.416666666666671</v>
          </cell>
          <cell r="F6">
            <v>100</v>
          </cell>
          <cell r="G6">
            <v>61</v>
          </cell>
          <cell r="H6">
            <v>6.48</v>
          </cell>
          <cell r="J6">
            <v>23.759999999999998</v>
          </cell>
          <cell r="K6">
            <v>15.2</v>
          </cell>
        </row>
        <row r="7">
          <cell r="B7">
            <v>25.254166666666674</v>
          </cell>
          <cell r="C7">
            <v>32.200000000000003</v>
          </cell>
          <cell r="D7">
            <v>21.8</v>
          </cell>
          <cell r="E7">
            <v>86.708333333333329</v>
          </cell>
          <cell r="F7">
            <v>100</v>
          </cell>
          <cell r="G7">
            <v>53</v>
          </cell>
          <cell r="H7">
            <v>11.879999999999999</v>
          </cell>
          <cell r="J7">
            <v>17.64</v>
          </cell>
          <cell r="K7">
            <v>8</v>
          </cell>
        </row>
        <row r="8">
          <cell r="B8">
            <v>25.341666666666669</v>
          </cell>
          <cell r="C8">
            <v>30.4</v>
          </cell>
          <cell r="D8">
            <v>22.5</v>
          </cell>
          <cell r="E8">
            <v>81.125</v>
          </cell>
          <cell r="F8">
            <v>96</v>
          </cell>
          <cell r="G8">
            <v>58</v>
          </cell>
          <cell r="H8">
            <v>12.24</v>
          </cell>
          <cell r="J8">
            <v>28.44</v>
          </cell>
          <cell r="K8">
            <v>0</v>
          </cell>
        </row>
        <row r="9">
          <cell r="B9">
            <v>22.462500000000006</v>
          </cell>
          <cell r="C9">
            <v>28.9</v>
          </cell>
          <cell r="D9">
            <v>16.600000000000001</v>
          </cell>
          <cell r="E9">
            <v>76.75</v>
          </cell>
          <cell r="F9">
            <v>87</v>
          </cell>
          <cell r="G9">
            <v>61</v>
          </cell>
          <cell r="H9">
            <v>14.4</v>
          </cell>
          <cell r="J9">
            <v>30.6</v>
          </cell>
          <cell r="K9">
            <v>0</v>
          </cell>
        </row>
        <row r="10">
          <cell r="B10">
            <v>23.279166666666665</v>
          </cell>
          <cell r="C10">
            <v>29.4</v>
          </cell>
          <cell r="D10">
            <v>17.5</v>
          </cell>
          <cell r="E10">
            <v>72.833333333333329</v>
          </cell>
          <cell r="F10">
            <v>92</v>
          </cell>
          <cell r="G10">
            <v>50</v>
          </cell>
          <cell r="H10">
            <v>9.7200000000000006</v>
          </cell>
          <cell r="J10">
            <v>30.96</v>
          </cell>
          <cell r="K10">
            <v>0</v>
          </cell>
        </row>
        <row r="11">
          <cell r="B11">
            <v>23.999999999999996</v>
          </cell>
          <cell r="C11">
            <v>31.4</v>
          </cell>
          <cell r="D11">
            <v>18.7</v>
          </cell>
          <cell r="E11">
            <v>72.291666666666671</v>
          </cell>
          <cell r="F11">
            <v>86</v>
          </cell>
          <cell r="G11">
            <v>50</v>
          </cell>
          <cell r="H11">
            <v>11.520000000000001</v>
          </cell>
          <cell r="J11">
            <v>27</v>
          </cell>
          <cell r="K11">
            <v>0</v>
          </cell>
        </row>
        <row r="12">
          <cell r="B12">
            <v>24.650000000000002</v>
          </cell>
          <cell r="C12">
            <v>31</v>
          </cell>
          <cell r="D12">
            <v>20.3</v>
          </cell>
          <cell r="E12">
            <v>83.083333333333329</v>
          </cell>
          <cell r="F12">
            <v>97</v>
          </cell>
          <cell r="G12">
            <v>59</v>
          </cell>
          <cell r="H12">
            <v>12.6</v>
          </cell>
          <cell r="J12">
            <v>34.200000000000003</v>
          </cell>
          <cell r="K12">
            <v>0</v>
          </cell>
        </row>
        <row r="13">
          <cell r="B13">
            <v>24.295833333333331</v>
          </cell>
          <cell r="C13">
            <v>29.7</v>
          </cell>
          <cell r="D13">
            <v>20.8</v>
          </cell>
          <cell r="E13">
            <v>79.708333333333329</v>
          </cell>
          <cell r="F13">
            <v>94</v>
          </cell>
          <cell r="G13">
            <v>57</v>
          </cell>
          <cell r="H13">
            <v>9</v>
          </cell>
          <cell r="J13">
            <v>16.920000000000002</v>
          </cell>
          <cell r="K13">
            <v>0</v>
          </cell>
        </row>
        <row r="14">
          <cell r="B14">
            <v>24.112499999999997</v>
          </cell>
          <cell r="C14">
            <v>29.7</v>
          </cell>
          <cell r="D14">
            <v>20.6</v>
          </cell>
          <cell r="E14">
            <v>78.125</v>
          </cell>
          <cell r="F14">
            <v>88</v>
          </cell>
          <cell r="G14">
            <v>57</v>
          </cell>
          <cell r="H14">
            <v>6.48</v>
          </cell>
          <cell r="J14">
            <v>17.64</v>
          </cell>
          <cell r="K14">
            <v>0</v>
          </cell>
        </row>
        <row r="15">
          <cell r="B15">
            <v>25.149999999999995</v>
          </cell>
          <cell r="C15">
            <v>32.5</v>
          </cell>
          <cell r="D15">
            <v>19.8</v>
          </cell>
          <cell r="E15">
            <v>78.583333333333329</v>
          </cell>
          <cell r="F15">
            <v>98</v>
          </cell>
          <cell r="G15">
            <v>52</v>
          </cell>
          <cell r="H15">
            <v>5.4</v>
          </cell>
          <cell r="J15">
            <v>23.040000000000003</v>
          </cell>
          <cell r="K15">
            <v>0</v>
          </cell>
        </row>
        <row r="16">
          <cell r="B16">
            <v>23.858333333333334</v>
          </cell>
          <cell r="C16">
            <v>28.8</v>
          </cell>
          <cell r="D16">
            <v>20.2</v>
          </cell>
          <cell r="E16">
            <v>85.416666666666671</v>
          </cell>
          <cell r="F16">
            <v>99</v>
          </cell>
          <cell r="G16">
            <v>63</v>
          </cell>
          <cell r="H16">
            <v>25.92</v>
          </cell>
          <cell r="J16">
            <v>56.88</v>
          </cell>
          <cell r="K16">
            <v>18.000000000000004</v>
          </cell>
        </row>
        <row r="17">
          <cell r="B17">
            <v>22.308333333333341</v>
          </cell>
          <cell r="C17">
            <v>27.8</v>
          </cell>
          <cell r="D17">
            <v>18.899999999999999</v>
          </cell>
          <cell r="E17">
            <v>90.083333333333329</v>
          </cell>
          <cell r="F17">
            <v>100</v>
          </cell>
          <cell r="G17">
            <v>68</v>
          </cell>
          <cell r="H17">
            <v>7.2</v>
          </cell>
          <cell r="J17">
            <v>24.48</v>
          </cell>
          <cell r="K17">
            <v>0.4</v>
          </cell>
        </row>
        <row r="18">
          <cell r="B18">
            <v>22.241666666666671</v>
          </cell>
          <cell r="C18">
            <v>26.3</v>
          </cell>
          <cell r="D18">
            <v>18.7</v>
          </cell>
          <cell r="E18">
            <v>88.958333333333329</v>
          </cell>
          <cell r="F18">
            <v>100</v>
          </cell>
          <cell r="G18">
            <v>69</v>
          </cell>
          <cell r="H18">
            <v>6.48</v>
          </cell>
          <cell r="J18">
            <v>14.76</v>
          </cell>
          <cell r="K18">
            <v>0</v>
          </cell>
        </row>
        <row r="19">
          <cell r="B19">
            <v>23.441666666666663</v>
          </cell>
          <cell r="C19">
            <v>30.3</v>
          </cell>
          <cell r="D19">
            <v>19.5</v>
          </cell>
          <cell r="E19">
            <v>89.041666666666671</v>
          </cell>
          <cell r="F19">
            <v>99</v>
          </cell>
          <cell r="G19">
            <v>61</v>
          </cell>
          <cell r="H19">
            <v>15.840000000000002</v>
          </cell>
          <cell r="J19">
            <v>37.440000000000005</v>
          </cell>
          <cell r="K19">
            <v>11</v>
          </cell>
        </row>
        <row r="20">
          <cell r="B20">
            <v>22.795833333333331</v>
          </cell>
          <cell r="C20">
            <v>27.4</v>
          </cell>
          <cell r="D20">
            <v>20.9</v>
          </cell>
          <cell r="E20">
            <v>92.208333333333329</v>
          </cell>
          <cell r="F20">
            <v>99</v>
          </cell>
          <cell r="G20">
            <v>75</v>
          </cell>
          <cell r="H20">
            <v>8.64</v>
          </cell>
          <cell r="J20">
            <v>18</v>
          </cell>
          <cell r="K20">
            <v>0.2</v>
          </cell>
        </row>
        <row r="21">
          <cell r="B21">
            <v>23.1875</v>
          </cell>
          <cell r="C21">
            <v>26.7</v>
          </cell>
          <cell r="D21">
            <v>20.5</v>
          </cell>
          <cell r="E21">
            <v>90.25</v>
          </cell>
          <cell r="F21">
            <v>98</v>
          </cell>
          <cell r="G21">
            <v>75</v>
          </cell>
          <cell r="H21">
            <v>10.44</v>
          </cell>
          <cell r="J21">
            <v>20.52</v>
          </cell>
          <cell r="K21">
            <v>6</v>
          </cell>
        </row>
        <row r="22">
          <cell r="B22">
            <v>19.137499999999999</v>
          </cell>
          <cell r="C22">
            <v>22.6</v>
          </cell>
          <cell r="D22">
            <v>18</v>
          </cell>
          <cell r="E22">
            <v>98.208333333333329</v>
          </cell>
          <cell r="F22">
            <v>99</v>
          </cell>
          <cell r="G22">
            <v>92</v>
          </cell>
          <cell r="H22">
            <v>14.4</v>
          </cell>
          <cell r="J22">
            <v>36.36</v>
          </cell>
          <cell r="K22">
            <v>89.800000000000011</v>
          </cell>
        </row>
        <row r="23">
          <cell r="B23">
            <v>20.641666666666669</v>
          </cell>
          <cell r="C23">
            <v>23.9</v>
          </cell>
          <cell r="D23">
            <v>18.899999999999999</v>
          </cell>
          <cell r="E23">
            <v>96.583333333333329</v>
          </cell>
          <cell r="F23">
            <v>99</v>
          </cell>
          <cell r="G23">
            <v>88</v>
          </cell>
          <cell r="H23">
            <v>12.24</v>
          </cell>
          <cell r="J23">
            <v>38.519999999999996</v>
          </cell>
          <cell r="K23">
            <v>41.40000000000002</v>
          </cell>
        </row>
        <row r="24">
          <cell r="B24">
            <v>22.045833333333334</v>
          </cell>
          <cell r="C24">
            <v>26.5</v>
          </cell>
          <cell r="D24">
            <v>20</v>
          </cell>
          <cell r="E24">
            <v>94.333333333333329</v>
          </cell>
          <cell r="F24">
            <v>100</v>
          </cell>
          <cell r="G24">
            <v>75</v>
          </cell>
          <cell r="H24">
            <v>8.64</v>
          </cell>
          <cell r="J24">
            <v>16.920000000000002</v>
          </cell>
          <cell r="K24">
            <v>5.6</v>
          </cell>
        </row>
        <row r="25">
          <cell r="B25">
            <v>22.99166666666666</v>
          </cell>
          <cell r="C25">
            <v>28.6</v>
          </cell>
          <cell r="D25">
            <v>19.100000000000001</v>
          </cell>
          <cell r="E25">
            <v>87.833333333333329</v>
          </cell>
          <cell r="F25">
            <v>100</v>
          </cell>
          <cell r="G25">
            <v>62</v>
          </cell>
          <cell r="H25">
            <v>9</v>
          </cell>
          <cell r="J25">
            <v>17.64</v>
          </cell>
          <cell r="K25">
            <v>0.2</v>
          </cell>
        </row>
        <row r="26">
          <cell r="B26">
            <v>23.029166666666669</v>
          </cell>
          <cell r="C26">
            <v>28.6</v>
          </cell>
          <cell r="D26">
            <v>17.7</v>
          </cell>
          <cell r="E26">
            <v>84.291666666666671</v>
          </cell>
          <cell r="F26">
            <v>100</v>
          </cell>
          <cell r="G26">
            <v>61</v>
          </cell>
          <cell r="H26">
            <v>9.3600000000000012</v>
          </cell>
          <cell r="J26">
            <v>23.400000000000002</v>
          </cell>
          <cell r="K26">
            <v>0</v>
          </cell>
        </row>
        <row r="27">
          <cell r="B27">
            <v>23.212499999999995</v>
          </cell>
          <cell r="C27">
            <v>29.3</v>
          </cell>
          <cell r="D27">
            <v>19.5</v>
          </cell>
          <cell r="E27">
            <v>82.416666666666671</v>
          </cell>
          <cell r="F27">
            <v>98</v>
          </cell>
          <cell r="G27">
            <v>57</v>
          </cell>
          <cell r="H27">
            <v>9</v>
          </cell>
          <cell r="J27">
            <v>21.6</v>
          </cell>
          <cell r="K27">
            <v>0</v>
          </cell>
        </row>
        <row r="28">
          <cell r="B28">
            <v>21.400000000000002</v>
          </cell>
          <cell r="C28">
            <v>24.4</v>
          </cell>
          <cell r="D28">
            <v>19.100000000000001</v>
          </cell>
          <cell r="E28">
            <v>91.5</v>
          </cell>
          <cell r="F28">
            <v>99</v>
          </cell>
          <cell r="G28">
            <v>79</v>
          </cell>
          <cell r="H28">
            <v>12.24</v>
          </cell>
          <cell r="J28">
            <v>31.680000000000003</v>
          </cell>
          <cell r="K28">
            <v>29.400000000000002</v>
          </cell>
        </row>
        <row r="29">
          <cell r="B29">
            <v>21.945833333333336</v>
          </cell>
          <cell r="C29">
            <v>29.3</v>
          </cell>
          <cell r="D29">
            <v>18.8</v>
          </cell>
          <cell r="E29">
            <v>92.833333333333329</v>
          </cell>
          <cell r="F29">
            <v>100</v>
          </cell>
          <cell r="G29">
            <v>72</v>
          </cell>
          <cell r="H29">
            <v>11.16</v>
          </cell>
          <cell r="J29">
            <v>33.480000000000004</v>
          </cell>
          <cell r="K29">
            <v>22.599999999999998</v>
          </cell>
        </row>
        <row r="30">
          <cell r="B30">
            <v>23.862500000000001</v>
          </cell>
          <cell r="C30">
            <v>31.3</v>
          </cell>
          <cell r="D30">
            <v>20.3</v>
          </cell>
          <cell r="E30">
            <v>92</v>
          </cell>
          <cell r="F30">
            <v>100</v>
          </cell>
          <cell r="G30">
            <v>63</v>
          </cell>
          <cell r="H30">
            <v>9.3600000000000012</v>
          </cell>
          <cell r="J30">
            <v>39.6</v>
          </cell>
          <cell r="K30">
            <v>50.2</v>
          </cell>
        </row>
        <row r="31">
          <cell r="B31">
            <v>22.933333333333334</v>
          </cell>
          <cell r="C31">
            <v>25.4</v>
          </cell>
          <cell r="D31">
            <v>21.4</v>
          </cell>
          <cell r="E31">
            <v>96.333333333333329</v>
          </cell>
          <cell r="F31">
            <v>100</v>
          </cell>
          <cell r="G31">
            <v>88</v>
          </cell>
          <cell r="H31">
            <v>13.32</v>
          </cell>
          <cell r="J31">
            <v>22.68</v>
          </cell>
          <cell r="K31">
            <v>17.2</v>
          </cell>
        </row>
        <row r="32">
          <cell r="B32">
            <v>22.7</v>
          </cell>
          <cell r="C32">
            <v>26</v>
          </cell>
          <cell r="D32">
            <v>20.9</v>
          </cell>
          <cell r="E32">
            <v>89.833333333333329</v>
          </cell>
          <cell r="F32">
            <v>99</v>
          </cell>
          <cell r="G32">
            <v>72</v>
          </cell>
          <cell r="H32">
            <v>9</v>
          </cell>
          <cell r="J32">
            <v>21.240000000000002</v>
          </cell>
          <cell r="K32">
            <v>6.8000000000000007</v>
          </cell>
        </row>
        <row r="33">
          <cell r="B33">
            <v>18.279166666666665</v>
          </cell>
          <cell r="C33">
            <v>24.9</v>
          </cell>
          <cell r="D33">
            <v>11.6</v>
          </cell>
          <cell r="E33">
            <v>78.083333333333329</v>
          </cell>
          <cell r="F33">
            <v>99</v>
          </cell>
          <cell r="G33">
            <v>45</v>
          </cell>
          <cell r="H33">
            <v>6.84</v>
          </cell>
          <cell r="J33">
            <v>18</v>
          </cell>
          <cell r="K33">
            <v>0</v>
          </cell>
        </row>
        <row r="34">
          <cell r="B34">
            <v>17.079166666666666</v>
          </cell>
          <cell r="C34">
            <v>27.2</v>
          </cell>
          <cell r="D34">
            <v>9</v>
          </cell>
          <cell r="E34">
            <v>80.75</v>
          </cell>
          <cell r="F34">
            <v>100</v>
          </cell>
          <cell r="G34">
            <v>38</v>
          </cell>
          <cell r="H34">
            <v>3.9600000000000004</v>
          </cell>
          <cell r="J34">
            <v>11.879999999999999</v>
          </cell>
          <cell r="K34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26.200000000000003</v>
          </cell>
          <cell r="C5">
            <v>32.1</v>
          </cell>
          <cell r="D5">
            <v>22.8</v>
          </cell>
          <cell r="E5">
            <v>83.25</v>
          </cell>
          <cell r="F5">
            <v>100</v>
          </cell>
          <cell r="G5">
            <v>50</v>
          </cell>
          <cell r="H5">
            <v>16.2</v>
          </cell>
          <cell r="J5">
            <v>27.720000000000002</v>
          </cell>
          <cell r="K5">
            <v>0.4</v>
          </cell>
        </row>
        <row r="6">
          <cell r="B6">
            <v>26.683333333333326</v>
          </cell>
          <cell r="C6">
            <v>34.5</v>
          </cell>
          <cell r="D6">
            <v>21</v>
          </cell>
          <cell r="E6">
            <v>78.958333333333329</v>
          </cell>
          <cell r="F6">
            <v>100</v>
          </cell>
          <cell r="G6">
            <v>44</v>
          </cell>
          <cell r="H6">
            <v>18</v>
          </cell>
          <cell r="J6">
            <v>34.92</v>
          </cell>
          <cell r="K6">
            <v>2.2000000000000002</v>
          </cell>
        </row>
        <row r="7">
          <cell r="B7">
            <v>26.349999999999998</v>
          </cell>
          <cell r="C7">
            <v>33.6</v>
          </cell>
          <cell r="D7">
            <v>22.2</v>
          </cell>
          <cell r="E7">
            <v>80.708333333333329</v>
          </cell>
          <cell r="F7">
            <v>100</v>
          </cell>
          <cell r="G7">
            <v>47</v>
          </cell>
          <cell r="H7">
            <v>18</v>
          </cell>
          <cell r="J7">
            <v>36</v>
          </cell>
          <cell r="K7">
            <v>0.6</v>
          </cell>
        </row>
        <row r="8">
          <cell r="B8">
            <v>26.291666666666668</v>
          </cell>
          <cell r="C8">
            <v>33</v>
          </cell>
          <cell r="D8">
            <v>21.5</v>
          </cell>
          <cell r="E8">
            <v>79.5</v>
          </cell>
          <cell r="F8">
            <v>100</v>
          </cell>
          <cell r="G8">
            <v>46</v>
          </cell>
          <cell r="H8">
            <v>22.68</v>
          </cell>
          <cell r="J8">
            <v>38.880000000000003</v>
          </cell>
          <cell r="K8">
            <v>0</v>
          </cell>
        </row>
        <row r="9">
          <cell r="B9">
            <v>24.974999999999994</v>
          </cell>
          <cell r="C9">
            <v>30.7</v>
          </cell>
          <cell r="D9">
            <v>20.399999999999999</v>
          </cell>
          <cell r="E9">
            <v>74.541666666666671</v>
          </cell>
          <cell r="F9">
            <v>100</v>
          </cell>
          <cell r="G9">
            <v>50</v>
          </cell>
          <cell r="H9">
            <v>32.04</v>
          </cell>
          <cell r="J9">
            <v>48.24</v>
          </cell>
          <cell r="K9">
            <v>0</v>
          </cell>
        </row>
        <row r="10">
          <cell r="B10">
            <v>23.862500000000001</v>
          </cell>
          <cell r="C10">
            <v>30.1</v>
          </cell>
          <cell r="D10">
            <v>18.100000000000001</v>
          </cell>
          <cell r="E10">
            <v>62.625</v>
          </cell>
          <cell r="F10">
            <v>80</v>
          </cell>
          <cell r="G10">
            <v>47</v>
          </cell>
          <cell r="H10">
            <v>30.240000000000002</v>
          </cell>
          <cell r="J10">
            <v>52.92</v>
          </cell>
          <cell r="K10">
            <v>0</v>
          </cell>
        </row>
        <row r="11">
          <cell r="B11">
            <v>24.516666666666669</v>
          </cell>
          <cell r="C11">
            <v>32.700000000000003</v>
          </cell>
          <cell r="D11">
            <v>18</v>
          </cell>
          <cell r="E11">
            <v>66.041666666666671</v>
          </cell>
          <cell r="F11">
            <v>86</v>
          </cell>
          <cell r="G11">
            <v>44</v>
          </cell>
          <cell r="H11">
            <v>25.92</v>
          </cell>
          <cell r="J11">
            <v>53.28</v>
          </cell>
          <cell r="K11">
            <v>0</v>
          </cell>
        </row>
        <row r="12">
          <cell r="B12">
            <v>24.712499999999995</v>
          </cell>
          <cell r="C12">
            <v>33.4</v>
          </cell>
          <cell r="D12">
            <v>20.2</v>
          </cell>
          <cell r="E12">
            <v>74.208333333333329</v>
          </cell>
          <cell r="F12">
            <v>100</v>
          </cell>
          <cell r="G12">
            <v>44</v>
          </cell>
          <cell r="H12">
            <v>18.36</v>
          </cell>
          <cell r="J12">
            <v>32.04</v>
          </cell>
          <cell r="K12">
            <v>0.2</v>
          </cell>
        </row>
        <row r="13">
          <cell r="B13">
            <v>23.149999999999995</v>
          </cell>
          <cell r="C13">
            <v>27</v>
          </cell>
          <cell r="D13">
            <v>21.4</v>
          </cell>
          <cell r="E13">
            <v>90.125</v>
          </cell>
          <cell r="F13">
            <v>100</v>
          </cell>
          <cell r="G13">
            <v>68</v>
          </cell>
          <cell r="H13">
            <v>12.24</v>
          </cell>
          <cell r="J13">
            <v>20.88</v>
          </cell>
          <cell r="K13">
            <v>0</v>
          </cell>
        </row>
        <row r="14">
          <cell r="B14">
            <v>23.445833333333336</v>
          </cell>
          <cell r="C14">
            <v>31.7</v>
          </cell>
          <cell r="D14">
            <v>16.7</v>
          </cell>
          <cell r="E14">
            <v>82.708333333333329</v>
          </cell>
          <cell r="F14">
            <v>100</v>
          </cell>
          <cell r="G14">
            <v>47</v>
          </cell>
          <cell r="H14">
            <v>8.64</v>
          </cell>
          <cell r="J14">
            <v>24.840000000000003</v>
          </cell>
          <cell r="K14">
            <v>0.2</v>
          </cell>
        </row>
        <row r="15">
          <cell r="B15">
            <v>25.175000000000001</v>
          </cell>
          <cell r="C15">
            <v>33.799999999999997</v>
          </cell>
          <cell r="D15">
            <v>20</v>
          </cell>
          <cell r="E15">
            <v>77.875</v>
          </cell>
          <cell r="F15">
            <v>100</v>
          </cell>
          <cell r="G15">
            <v>43</v>
          </cell>
          <cell r="H15">
            <v>16.559999999999999</v>
          </cell>
          <cell r="J15">
            <v>39.6</v>
          </cell>
          <cell r="K15">
            <v>0</v>
          </cell>
        </row>
        <row r="16">
          <cell r="B16">
            <v>25.620833333333326</v>
          </cell>
          <cell r="C16">
            <v>31.3</v>
          </cell>
          <cell r="D16">
            <v>21.1</v>
          </cell>
          <cell r="E16">
            <v>72.25</v>
          </cell>
          <cell r="F16">
            <v>96</v>
          </cell>
          <cell r="G16">
            <v>52</v>
          </cell>
          <cell r="H16">
            <v>21.6</v>
          </cell>
          <cell r="J16">
            <v>35.28</v>
          </cell>
          <cell r="K16">
            <v>0</v>
          </cell>
        </row>
        <row r="17">
          <cell r="B17">
            <v>23.620833333333334</v>
          </cell>
          <cell r="C17">
            <v>30</v>
          </cell>
          <cell r="D17">
            <v>19.8</v>
          </cell>
          <cell r="E17">
            <v>84.166666666666671</v>
          </cell>
          <cell r="F17">
            <v>100</v>
          </cell>
          <cell r="G17">
            <v>55</v>
          </cell>
          <cell r="H17">
            <v>21.6</v>
          </cell>
          <cell r="J17">
            <v>53.64</v>
          </cell>
          <cell r="K17">
            <v>17</v>
          </cell>
        </row>
        <row r="18">
          <cell r="B18">
            <v>24.108333333333331</v>
          </cell>
          <cell r="C18">
            <v>31.5</v>
          </cell>
          <cell r="D18">
            <v>19.8</v>
          </cell>
          <cell r="E18">
            <v>86.291666666666671</v>
          </cell>
          <cell r="F18">
            <v>100</v>
          </cell>
          <cell r="G18">
            <v>52</v>
          </cell>
          <cell r="H18">
            <v>8.2799999999999994</v>
          </cell>
          <cell r="J18">
            <v>16.920000000000002</v>
          </cell>
          <cell r="K18">
            <v>0</v>
          </cell>
        </row>
        <row r="19">
          <cell r="B19">
            <v>22.566666666666663</v>
          </cell>
          <cell r="C19">
            <v>26.3</v>
          </cell>
          <cell r="D19">
            <v>19.7</v>
          </cell>
          <cell r="E19">
            <v>93.5</v>
          </cell>
          <cell r="F19">
            <v>100</v>
          </cell>
          <cell r="G19">
            <v>75</v>
          </cell>
          <cell r="H19">
            <v>25.56</v>
          </cell>
          <cell r="J19">
            <v>38.519999999999996</v>
          </cell>
          <cell r="K19">
            <v>55.8</v>
          </cell>
        </row>
        <row r="20">
          <cell r="B20">
            <v>22.395833333333339</v>
          </cell>
          <cell r="C20">
            <v>26.4</v>
          </cell>
          <cell r="D20">
            <v>20.2</v>
          </cell>
          <cell r="E20">
            <v>92.625</v>
          </cell>
          <cell r="F20">
            <v>100</v>
          </cell>
          <cell r="G20">
            <v>72</v>
          </cell>
          <cell r="H20">
            <v>17.28</v>
          </cell>
          <cell r="J20">
            <v>31.319999999999997</v>
          </cell>
          <cell r="K20">
            <v>22.6</v>
          </cell>
        </row>
        <row r="21">
          <cell r="B21">
            <v>22.887499999999999</v>
          </cell>
          <cell r="C21">
            <v>25.9</v>
          </cell>
          <cell r="D21">
            <v>20.8</v>
          </cell>
          <cell r="E21">
            <v>94.791666666666671</v>
          </cell>
          <cell r="F21">
            <v>100</v>
          </cell>
          <cell r="G21">
            <v>77</v>
          </cell>
          <cell r="H21">
            <v>11.520000000000001</v>
          </cell>
          <cell r="J21">
            <v>25.92</v>
          </cell>
          <cell r="K21">
            <v>3.2</v>
          </cell>
        </row>
        <row r="22">
          <cell r="B22">
            <v>21.079166666666669</v>
          </cell>
          <cell r="C22">
            <v>22.7</v>
          </cell>
          <cell r="D22">
            <v>19</v>
          </cell>
          <cell r="E22">
            <v>100</v>
          </cell>
          <cell r="F22">
            <v>100</v>
          </cell>
          <cell r="G22">
            <v>94</v>
          </cell>
          <cell r="H22">
            <v>19.8</v>
          </cell>
          <cell r="J22">
            <v>100.44</v>
          </cell>
          <cell r="K22">
            <v>101.60000000000001</v>
          </cell>
        </row>
        <row r="23">
          <cell r="B23">
            <v>22.083333333333332</v>
          </cell>
          <cell r="C23">
            <v>27.8</v>
          </cell>
          <cell r="D23">
            <v>19.7</v>
          </cell>
          <cell r="E23">
            <v>90.416666666666671</v>
          </cell>
          <cell r="F23">
            <v>100</v>
          </cell>
          <cell r="G23">
            <v>65</v>
          </cell>
          <cell r="H23">
            <v>19.440000000000001</v>
          </cell>
          <cell r="J23">
            <v>50.4</v>
          </cell>
          <cell r="K23">
            <v>26.999999999999996</v>
          </cell>
        </row>
        <row r="24">
          <cell r="B24">
            <v>23.316666666666666</v>
          </cell>
          <cell r="C24">
            <v>28.2</v>
          </cell>
          <cell r="D24">
            <v>20.2</v>
          </cell>
          <cell r="E24">
            <v>91.416666666666671</v>
          </cell>
          <cell r="F24">
            <v>100</v>
          </cell>
          <cell r="G24">
            <v>65</v>
          </cell>
          <cell r="H24">
            <v>10.44</v>
          </cell>
          <cell r="J24">
            <v>17.28</v>
          </cell>
          <cell r="K24">
            <v>0.60000000000000009</v>
          </cell>
        </row>
        <row r="25">
          <cell r="B25">
            <v>23.708333333333329</v>
          </cell>
          <cell r="C25">
            <v>29.4</v>
          </cell>
          <cell r="D25">
            <v>19.899999999999999</v>
          </cell>
          <cell r="E25">
            <v>86.166666666666671</v>
          </cell>
          <cell r="F25">
            <v>100</v>
          </cell>
          <cell r="G25">
            <v>59</v>
          </cell>
          <cell r="H25">
            <v>17.28</v>
          </cell>
          <cell r="J25">
            <v>29.52</v>
          </cell>
          <cell r="K25">
            <v>0</v>
          </cell>
        </row>
        <row r="26">
          <cell r="B26">
            <v>22.8</v>
          </cell>
          <cell r="C26">
            <v>29</v>
          </cell>
          <cell r="D26">
            <v>19.100000000000001</v>
          </cell>
          <cell r="E26">
            <v>82.75</v>
          </cell>
          <cell r="F26">
            <v>100</v>
          </cell>
          <cell r="G26">
            <v>55</v>
          </cell>
          <cell r="H26">
            <v>23.040000000000003</v>
          </cell>
          <cell r="J26">
            <v>37.080000000000005</v>
          </cell>
          <cell r="K26">
            <v>0</v>
          </cell>
        </row>
        <row r="27">
          <cell r="B27">
            <v>23.033333333333331</v>
          </cell>
          <cell r="C27">
            <v>29.8</v>
          </cell>
          <cell r="D27">
            <v>18.600000000000001</v>
          </cell>
          <cell r="E27">
            <v>77.75</v>
          </cell>
          <cell r="F27">
            <v>100</v>
          </cell>
          <cell r="G27">
            <v>47</v>
          </cell>
          <cell r="H27">
            <v>18.720000000000002</v>
          </cell>
          <cell r="J27">
            <v>30.96</v>
          </cell>
          <cell r="K27">
            <v>0</v>
          </cell>
        </row>
        <row r="28">
          <cell r="B28">
            <v>22.0625</v>
          </cell>
          <cell r="C28">
            <v>24.2</v>
          </cell>
          <cell r="D28">
            <v>20.6</v>
          </cell>
          <cell r="E28">
            <v>91.625</v>
          </cell>
          <cell r="F28">
            <v>100</v>
          </cell>
          <cell r="G28">
            <v>74</v>
          </cell>
          <cell r="H28">
            <v>15.120000000000001</v>
          </cell>
          <cell r="J28">
            <v>25.92</v>
          </cell>
          <cell r="K28">
            <v>14.4</v>
          </cell>
        </row>
        <row r="29">
          <cell r="B29">
            <v>22.3125</v>
          </cell>
          <cell r="C29">
            <v>28.6</v>
          </cell>
          <cell r="D29">
            <v>19.3</v>
          </cell>
          <cell r="E29">
            <v>94.125</v>
          </cell>
          <cell r="F29">
            <v>100</v>
          </cell>
          <cell r="G29">
            <v>68</v>
          </cell>
          <cell r="H29">
            <v>20.52</v>
          </cell>
          <cell r="J29">
            <v>39.24</v>
          </cell>
          <cell r="K29">
            <v>18.600000000000001</v>
          </cell>
        </row>
        <row r="30">
          <cell r="B30">
            <v>24.383333333333329</v>
          </cell>
          <cell r="C30">
            <v>30</v>
          </cell>
          <cell r="D30">
            <v>22.1</v>
          </cell>
          <cell r="E30">
            <v>92.75</v>
          </cell>
          <cell r="F30">
            <v>100</v>
          </cell>
          <cell r="G30">
            <v>66</v>
          </cell>
          <cell r="H30">
            <v>10.08</v>
          </cell>
          <cell r="J30">
            <v>34.56</v>
          </cell>
          <cell r="K30">
            <v>7.4</v>
          </cell>
        </row>
        <row r="31">
          <cell r="B31">
            <v>23.400000000000002</v>
          </cell>
          <cell r="C31">
            <v>29.4</v>
          </cell>
          <cell r="D31">
            <v>20.7</v>
          </cell>
          <cell r="E31">
            <v>93.416666666666671</v>
          </cell>
          <cell r="F31">
            <v>100</v>
          </cell>
          <cell r="G31">
            <v>66</v>
          </cell>
          <cell r="H31">
            <v>15.120000000000001</v>
          </cell>
          <cell r="J31">
            <v>73.8</v>
          </cell>
          <cell r="K31">
            <v>69.2</v>
          </cell>
        </row>
        <row r="32">
          <cell r="B32">
            <v>22.820833333333329</v>
          </cell>
          <cell r="C32">
            <v>25.7</v>
          </cell>
          <cell r="D32">
            <v>20.7</v>
          </cell>
          <cell r="E32">
            <v>93.166666666666671</v>
          </cell>
          <cell r="F32">
            <v>100</v>
          </cell>
          <cell r="G32">
            <v>72</v>
          </cell>
          <cell r="H32">
            <v>15.120000000000001</v>
          </cell>
          <cell r="J32">
            <v>26.28</v>
          </cell>
          <cell r="K32">
            <v>28.8</v>
          </cell>
        </row>
        <row r="33">
          <cell r="B33">
            <v>20.537499999999998</v>
          </cell>
          <cell r="C33">
            <v>27.1</v>
          </cell>
          <cell r="D33">
            <v>15</v>
          </cell>
          <cell r="E33">
            <v>78.458333333333329</v>
          </cell>
          <cell r="F33">
            <v>100</v>
          </cell>
          <cell r="G33">
            <v>37</v>
          </cell>
          <cell r="H33">
            <v>12.24</v>
          </cell>
          <cell r="J33">
            <v>22.68</v>
          </cell>
          <cell r="K33">
            <v>0</v>
          </cell>
        </row>
        <row r="34">
          <cell r="B34">
            <v>18.262499999999999</v>
          </cell>
          <cell r="C34">
            <v>28.2</v>
          </cell>
          <cell r="D34">
            <v>10.4</v>
          </cell>
          <cell r="E34">
            <v>83.208333333333329</v>
          </cell>
          <cell r="F34">
            <v>100</v>
          </cell>
          <cell r="G34">
            <v>46</v>
          </cell>
          <cell r="H34">
            <v>14.04</v>
          </cell>
          <cell r="J34">
            <v>24.840000000000003</v>
          </cell>
          <cell r="K34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23.25</v>
          </cell>
          <cell r="C5">
            <v>29.9</v>
          </cell>
          <cell r="D5">
            <v>20.3</v>
          </cell>
          <cell r="E5">
            <v>86.291666666666671</v>
          </cell>
          <cell r="F5">
            <v>97</v>
          </cell>
          <cell r="G5">
            <v>57</v>
          </cell>
          <cell r="H5">
            <v>16.920000000000002</v>
          </cell>
          <cell r="J5">
            <v>24.840000000000003</v>
          </cell>
          <cell r="K5">
            <v>1.2</v>
          </cell>
        </row>
        <row r="6">
          <cell r="B6">
            <v>24.908333333333331</v>
          </cell>
          <cell r="C6">
            <v>31.2</v>
          </cell>
          <cell r="D6">
            <v>21.2</v>
          </cell>
          <cell r="E6">
            <v>80.958333333333329</v>
          </cell>
          <cell r="F6">
            <v>96</v>
          </cell>
          <cell r="G6">
            <v>47</v>
          </cell>
          <cell r="H6">
            <v>16.559999999999999</v>
          </cell>
          <cell r="J6">
            <v>28.8</v>
          </cell>
          <cell r="K6">
            <v>0</v>
          </cell>
        </row>
        <row r="7">
          <cell r="B7">
            <v>24.504166666666674</v>
          </cell>
          <cell r="C7">
            <v>30.6</v>
          </cell>
          <cell r="D7">
            <v>20.7</v>
          </cell>
          <cell r="E7">
            <v>82.75</v>
          </cell>
          <cell r="F7">
            <v>98</v>
          </cell>
          <cell r="G7">
            <v>49</v>
          </cell>
          <cell r="H7">
            <v>12.6</v>
          </cell>
          <cell r="J7">
            <v>45</v>
          </cell>
          <cell r="K7">
            <v>0</v>
          </cell>
        </row>
        <row r="8">
          <cell r="B8">
            <v>24.766666666666662</v>
          </cell>
          <cell r="C8">
            <v>30</v>
          </cell>
          <cell r="D8">
            <v>21.6</v>
          </cell>
          <cell r="E8">
            <v>78.583333333333329</v>
          </cell>
          <cell r="F8">
            <v>88</v>
          </cell>
          <cell r="G8">
            <v>52</v>
          </cell>
          <cell r="H8">
            <v>17.64</v>
          </cell>
          <cell r="J8">
            <v>31.319999999999997</v>
          </cell>
          <cell r="K8">
            <v>0</v>
          </cell>
        </row>
        <row r="9">
          <cell r="B9">
            <v>23.13333333333334</v>
          </cell>
          <cell r="C9">
            <v>27.7</v>
          </cell>
          <cell r="D9">
            <v>19.5</v>
          </cell>
          <cell r="E9">
            <v>82.083333333333329</v>
          </cell>
          <cell r="F9">
            <v>93</v>
          </cell>
          <cell r="G9">
            <v>64</v>
          </cell>
          <cell r="H9">
            <v>9.7200000000000006</v>
          </cell>
          <cell r="J9">
            <v>28.08</v>
          </cell>
          <cell r="K9">
            <v>0</v>
          </cell>
        </row>
        <row r="10">
          <cell r="B10">
            <v>22.683333333333337</v>
          </cell>
          <cell r="C10">
            <v>27.3</v>
          </cell>
          <cell r="D10">
            <v>18.8</v>
          </cell>
          <cell r="E10">
            <v>77.416666666666671</v>
          </cell>
          <cell r="F10">
            <v>90</v>
          </cell>
          <cell r="G10">
            <v>62</v>
          </cell>
          <cell r="H10">
            <v>19.079999999999998</v>
          </cell>
          <cell r="J10">
            <v>47.16</v>
          </cell>
          <cell r="K10">
            <v>0</v>
          </cell>
        </row>
        <row r="11">
          <cell r="B11">
            <v>24.066666666666666</v>
          </cell>
          <cell r="C11">
            <v>30.8</v>
          </cell>
          <cell r="D11">
            <v>19.5</v>
          </cell>
          <cell r="E11">
            <v>74.5</v>
          </cell>
          <cell r="F11">
            <v>91</v>
          </cell>
          <cell r="G11">
            <v>46</v>
          </cell>
          <cell r="H11">
            <v>13.68</v>
          </cell>
          <cell r="J11">
            <v>29.52</v>
          </cell>
          <cell r="K11">
            <v>0</v>
          </cell>
        </row>
        <row r="12">
          <cell r="B12">
            <v>23.683333333333337</v>
          </cell>
          <cell r="C12">
            <v>29.8</v>
          </cell>
          <cell r="D12">
            <v>20.9</v>
          </cell>
          <cell r="E12">
            <v>82.083333333333329</v>
          </cell>
          <cell r="F12">
            <v>94</v>
          </cell>
          <cell r="G12">
            <v>56</v>
          </cell>
          <cell r="H12">
            <v>19.079999999999998</v>
          </cell>
          <cell r="J12">
            <v>32.76</v>
          </cell>
          <cell r="K12">
            <v>0</v>
          </cell>
        </row>
        <row r="13">
          <cell r="B13">
            <v>21.970833333333331</v>
          </cell>
          <cell r="C13">
            <v>26</v>
          </cell>
          <cell r="D13">
            <v>18.399999999999999</v>
          </cell>
          <cell r="E13">
            <v>87.708333333333329</v>
          </cell>
          <cell r="F13">
            <v>97</v>
          </cell>
          <cell r="G13">
            <v>68</v>
          </cell>
          <cell r="H13">
            <v>15.840000000000002</v>
          </cell>
          <cell r="J13">
            <v>28.44</v>
          </cell>
          <cell r="K13">
            <v>0</v>
          </cell>
        </row>
        <row r="14">
          <cell r="B14">
            <v>23.654166666666669</v>
          </cell>
          <cell r="C14">
            <v>29.1</v>
          </cell>
          <cell r="D14">
            <v>18.600000000000001</v>
          </cell>
          <cell r="E14">
            <v>81.666666666666671</v>
          </cell>
          <cell r="F14">
            <v>98</v>
          </cell>
          <cell r="G14">
            <v>56</v>
          </cell>
          <cell r="H14">
            <v>9.7200000000000006</v>
          </cell>
          <cell r="J14">
            <v>21.240000000000002</v>
          </cell>
          <cell r="K14">
            <v>0</v>
          </cell>
        </row>
        <row r="15">
          <cell r="B15">
            <v>24.779166666666658</v>
          </cell>
          <cell r="C15">
            <v>30.7</v>
          </cell>
          <cell r="D15">
            <v>20.2</v>
          </cell>
          <cell r="E15">
            <v>75.875</v>
          </cell>
          <cell r="F15">
            <v>94</v>
          </cell>
          <cell r="G15">
            <v>46</v>
          </cell>
          <cell r="H15">
            <v>12.6</v>
          </cell>
          <cell r="J15">
            <v>29.880000000000003</v>
          </cell>
          <cell r="K15">
            <v>0</v>
          </cell>
        </row>
        <row r="16">
          <cell r="B16">
            <v>24.099999999999994</v>
          </cell>
          <cell r="C16">
            <v>29.6</v>
          </cell>
          <cell r="D16">
            <v>21.2</v>
          </cell>
          <cell r="E16">
            <v>80.583333333333329</v>
          </cell>
          <cell r="F16">
            <v>93</v>
          </cell>
          <cell r="G16">
            <v>55</v>
          </cell>
          <cell r="H16">
            <v>18.36</v>
          </cell>
          <cell r="J16">
            <v>37.080000000000005</v>
          </cell>
          <cell r="K16">
            <v>0</v>
          </cell>
        </row>
        <row r="17">
          <cell r="B17">
            <v>22.508333333333336</v>
          </cell>
          <cell r="C17">
            <v>28</v>
          </cell>
          <cell r="D17">
            <v>18.600000000000001</v>
          </cell>
          <cell r="E17">
            <v>84.875</v>
          </cell>
          <cell r="F17">
            <v>98</v>
          </cell>
          <cell r="G17">
            <v>60</v>
          </cell>
          <cell r="H17">
            <v>26.28</v>
          </cell>
          <cell r="J17">
            <v>39.6</v>
          </cell>
          <cell r="K17">
            <v>6.8000000000000007</v>
          </cell>
        </row>
        <row r="18">
          <cell r="B18">
            <v>22.941666666666666</v>
          </cell>
          <cell r="C18">
            <v>28</v>
          </cell>
          <cell r="D18">
            <v>19.3</v>
          </cell>
          <cell r="E18">
            <v>86.625</v>
          </cell>
          <cell r="F18">
            <v>98</v>
          </cell>
          <cell r="G18">
            <v>65</v>
          </cell>
          <cell r="H18">
            <v>9.3600000000000012</v>
          </cell>
          <cell r="J18">
            <v>23.040000000000003</v>
          </cell>
          <cell r="K18">
            <v>2.4</v>
          </cell>
        </row>
        <row r="19">
          <cell r="B19">
            <v>23.624999999999996</v>
          </cell>
          <cell r="C19">
            <v>28.2</v>
          </cell>
          <cell r="D19">
            <v>20.8</v>
          </cell>
          <cell r="E19">
            <v>87.875</v>
          </cell>
          <cell r="F19">
            <v>98</v>
          </cell>
          <cell r="G19">
            <v>66</v>
          </cell>
          <cell r="H19">
            <v>14.04</v>
          </cell>
          <cell r="J19">
            <v>34.92</v>
          </cell>
          <cell r="K19">
            <v>0</v>
          </cell>
        </row>
        <row r="20">
          <cell r="B20">
            <v>22.341666666666665</v>
          </cell>
          <cell r="C20">
            <v>28.2</v>
          </cell>
          <cell r="D20">
            <v>20.399999999999999</v>
          </cell>
          <cell r="E20">
            <v>93.041666666666671</v>
          </cell>
          <cell r="F20">
            <v>98</v>
          </cell>
          <cell r="G20">
            <v>70</v>
          </cell>
          <cell r="H20">
            <v>16.2</v>
          </cell>
          <cell r="J20">
            <v>29.16</v>
          </cell>
          <cell r="K20">
            <v>2.9999999999999996</v>
          </cell>
        </row>
        <row r="21">
          <cell r="B21">
            <v>23.895833333333339</v>
          </cell>
          <cell r="C21">
            <v>28.4</v>
          </cell>
          <cell r="D21">
            <v>20.8</v>
          </cell>
          <cell r="E21">
            <v>86.958333333333329</v>
          </cell>
          <cell r="F21">
            <v>99</v>
          </cell>
          <cell r="G21">
            <v>64</v>
          </cell>
          <cell r="H21">
            <v>11.520000000000001</v>
          </cell>
          <cell r="J21">
            <v>22.32</v>
          </cell>
          <cell r="K21">
            <v>1.2</v>
          </cell>
        </row>
        <row r="22">
          <cell r="B22">
            <v>22.820833333333329</v>
          </cell>
          <cell r="C22">
            <v>27.8</v>
          </cell>
          <cell r="D22">
            <v>19.8</v>
          </cell>
          <cell r="E22">
            <v>89.958333333333329</v>
          </cell>
          <cell r="F22">
            <v>98</v>
          </cell>
          <cell r="G22">
            <v>69</v>
          </cell>
          <cell r="H22">
            <v>12.24</v>
          </cell>
          <cell r="J22">
            <v>31.680000000000003</v>
          </cell>
          <cell r="K22">
            <v>4</v>
          </cell>
        </row>
        <row r="23">
          <cell r="B23">
            <v>20.833333333333332</v>
          </cell>
          <cell r="C23">
            <v>23.4</v>
          </cell>
          <cell r="D23">
            <v>19.3</v>
          </cell>
          <cell r="E23">
            <v>95.625</v>
          </cell>
          <cell r="F23">
            <v>98</v>
          </cell>
          <cell r="G23">
            <v>86</v>
          </cell>
          <cell r="H23">
            <v>12.6</v>
          </cell>
          <cell r="J23">
            <v>25.56</v>
          </cell>
          <cell r="K23">
            <v>8.9999999999999982</v>
          </cell>
        </row>
        <row r="24">
          <cell r="B24">
            <v>22.545833333333331</v>
          </cell>
          <cell r="C24">
            <v>26.9</v>
          </cell>
          <cell r="D24">
            <v>20.2</v>
          </cell>
          <cell r="E24">
            <v>93.125</v>
          </cell>
          <cell r="F24">
            <v>99</v>
          </cell>
          <cell r="G24">
            <v>76</v>
          </cell>
          <cell r="H24">
            <v>7.9200000000000008</v>
          </cell>
          <cell r="J24">
            <v>16.559999999999999</v>
          </cell>
          <cell r="K24">
            <v>0</v>
          </cell>
        </row>
        <row r="25">
          <cell r="B25">
            <v>23.750000000000004</v>
          </cell>
          <cell r="C25">
            <v>28.7</v>
          </cell>
          <cell r="D25">
            <v>20.9</v>
          </cell>
          <cell r="E25">
            <v>87.5</v>
          </cell>
          <cell r="F25">
            <v>97</v>
          </cell>
          <cell r="G25">
            <v>64</v>
          </cell>
          <cell r="H25">
            <v>7.9200000000000008</v>
          </cell>
          <cell r="J25">
            <v>20.52</v>
          </cell>
          <cell r="K25">
            <v>5.8</v>
          </cell>
        </row>
        <row r="26">
          <cell r="B26">
            <v>24.037499999999998</v>
          </cell>
          <cell r="C26">
            <v>29.8</v>
          </cell>
          <cell r="D26">
            <v>20.6</v>
          </cell>
          <cell r="E26">
            <v>82.5</v>
          </cell>
          <cell r="F26">
            <v>97</v>
          </cell>
          <cell r="G26">
            <v>59</v>
          </cell>
          <cell r="H26">
            <v>8.64</v>
          </cell>
          <cell r="J26">
            <v>22.32</v>
          </cell>
          <cell r="K26">
            <v>0</v>
          </cell>
        </row>
        <row r="27">
          <cell r="B27">
            <v>23.233333333333334</v>
          </cell>
          <cell r="C27">
            <v>28.9</v>
          </cell>
          <cell r="D27">
            <v>20.399999999999999</v>
          </cell>
          <cell r="E27">
            <v>84.208333333333329</v>
          </cell>
          <cell r="F27">
            <v>96</v>
          </cell>
          <cell r="G27">
            <v>63</v>
          </cell>
          <cell r="H27">
            <v>18.720000000000002</v>
          </cell>
          <cell r="J27">
            <v>30.6</v>
          </cell>
          <cell r="K27">
            <v>3</v>
          </cell>
        </row>
        <row r="28">
          <cell r="B28">
            <v>22.666666666666668</v>
          </cell>
          <cell r="C28">
            <v>27.3</v>
          </cell>
          <cell r="D28">
            <v>20.399999999999999</v>
          </cell>
          <cell r="E28">
            <v>89.541666666666671</v>
          </cell>
          <cell r="F28">
            <v>97</v>
          </cell>
          <cell r="G28">
            <v>66</v>
          </cell>
          <cell r="H28">
            <v>15.840000000000002</v>
          </cell>
          <cell r="J28">
            <v>36.72</v>
          </cell>
          <cell r="K28">
            <v>3.2</v>
          </cell>
        </row>
        <row r="29">
          <cell r="B29">
            <v>23.191666666666666</v>
          </cell>
          <cell r="C29">
            <v>27.8</v>
          </cell>
          <cell r="D29">
            <v>20.3</v>
          </cell>
          <cell r="E29">
            <v>88.541666666666671</v>
          </cell>
          <cell r="F29">
            <v>99</v>
          </cell>
          <cell r="G29">
            <v>64</v>
          </cell>
          <cell r="H29">
            <v>16.2</v>
          </cell>
          <cell r="J29">
            <v>33.480000000000004</v>
          </cell>
          <cell r="K29">
            <v>1.5999999999999999</v>
          </cell>
        </row>
        <row r="30">
          <cell r="B30">
            <v>23.716666666666665</v>
          </cell>
          <cell r="C30">
            <v>28.5</v>
          </cell>
          <cell r="D30">
            <v>20.2</v>
          </cell>
          <cell r="E30">
            <v>87.666666666666671</v>
          </cell>
          <cell r="F30">
            <v>97</v>
          </cell>
          <cell r="G30">
            <v>67</v>
          </cell>
          <cell r="H30">
            <v>21.96</v>
          </cell>
          <cell r="J30">
            <v>39.96</v>
          </cell>
          <cell r="K30">
            <v>0.2</v>
          </cell>
        </row>
        <row r="31">
          <cell r="B31">
            <v>22.400000000000006</v>
          </cell>
          <cell r="C31">
            <v>28.2</v>
          </cell>
          <cell r="D31">
            <v>20.399999999999999</v>
          </cell>
          <cell r="E31">
            <v>90.166666666666671</v>
          </cell>
          <cell r="F31">
            <v>99</v>
          </cell>
          <cell r="G31">
            <v>60</v>
          </cell>
          <cell r="H31">
            <v>26.28</v>
          </cell>
          <cell r="J31">
            <v>48.24</v>
          </cell>
          <cell r="K31">
            <v>0.60000000000000009</v>
          </cell>
        </row>
        <row r="32">
          <cell r="B32">
            <v>22.350000000000005</v>
          </cell>
          <cell r="C32">
            <v>26.7</v>
          </cell>
          <cell r="D32">
            <v>20.2</v>
          </cell>
          <cell r="E32">
            <v>90.125</v>
          </cell>
          <cell r="F32">
            <v>98</v>
          </cell>
          <cell r="G32">
            <v>71</v>
          </cell>
          <cell r="H32">
            <v>16.920000000000002</v>
          </cell>
          <cell r="J32">
            <v>28.08</v>
          </cell>
          <cell r="K32">
            <v>5.8</v>
          </cell>
        </row>
        <row r="33">
          <cell r="B33">
            <v>20.883333333333336</v>
          </cell>
          <cell r="C33">
            <v>25.8</v>
          </cell>
          <cell r="D33">
            <v>16.5</v>
          </cell>
          <cell r="E33">
            <v>81.125</v>
          </cell>
          <cell r="F33">
            <v>95</v>
          </cell>
          <cell r="G33">
            <v>55</v>
          </cell>
          <cell r="H33">
            <v>14.76</v>
          </cell>
          <cell r="J33">
            <v>23.759999999999998</v>
          </cell>
          <cell r="K33">
            <v>0</v>
          </cell>
        </row>
        <row r="34">
          <cell r="B34">
            <v>18.987500000000001</v>
          </cell>
          <cell r="C34">
            <v>25.7</v>
          </cell>
          <cell r="D34">
            <v>13.1</v>
          </cell>
          <cell r="E34">
            <v>73.166666666666671</v>
          </cell>
          <cell r="F34">
            <v>94</v>
          </cell>
          <cell r="G34">
            <v>46</v>
          </cell>
          <cell r="H34">
            <v>7.2</v>
          </cell>
          <cell r="J34">
            <v>18.720000000000002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23.337499999999995</v>
          </cell>
          <cell r="C5">
            <v>28.2</v>
          </cell>
          <cell r="D5">
            <v>21.1</v>
          </cell>
          <cell r="E5">
            <v>91.666666666666671</v>
          </cell>
          <cell r="F5">
            <v>100</v>
          </cell>
          <cell r="G5">
            <v>68</v>
          </cell>
          <cell r="J5">
            <v>15.840000000000002</v>
          </cell>
          <cell r="K5">
            <v>7.0000000000000018</v>
          </cell>
        </row>
        <row r="6">
          <cell r="B6">
            <v>23.5</v>
          </cell>
          <cell r="C6">
            <v>29.8</v>
          </cell>
          <cell r="D6">
            <v>20.7</v>
          </cell>
          <cell r="E6">
            <v>90.791666666666671</v>
          </cell>
          <cell r="F6">
            <v>100</v>
          </cell>
          <cell r="G6">
            <v>64</v>
          </cell>
          <cell r="J6">
            <v>24.840000000000003</v>
          </cell>
          <cell r="K6">
            <v>5.6000000000000005</v>
          </cell>
        </row>
        <row r="7">
          <cell r="B7">
            <v>24.425000000000001</v>
          </cell>
          <cell r="C7">
            <v>31.3</v>
          </cell>
          <cell r="D7">
            <v>21.4</v>
          </cell>
          <cell r="E7">
            <v>83.75</v>
          </cell>
          <cell r="F7">
            <v>98</v>
          </cell>
          <cell r="G7">
            <v>56</v>
          </cell>
          <cell r="J7">
            <v>11.879999999999999</v>
          </cell>
          <cell r="K7">
            <v>0</v>
          </cell>
        </row>
        <row r="8">
          <cell r="B8">
            <v>21.762499999999999</v>
          </cell>
          <cell r="C8">
            <v>24.3</v>
          </cell>
          <cell r="D8">
            <v>18.8</v>
          </cell>
          <cell r="E8">
            <v>86.375</v>
          </cell>
          <cell r="F8">
            <v>98</v>
          </cell>
          <cell r="G8">
            <v>71</v>
          </cell>
          <cell r="J8">
            <v>23.040000000000003</v>
          </cell>
          <cell r="K8">
            <v>0.60000000000000009</v>
          </cell>
        </row>
        <row r="9">
          <cell r="B9">
            <v>16.679166666666664</v>
          </cell>
          <cell r="C9">
            <v>23.3</v>
          </cell>
          <cell r="D9">
            <v>12.5</v>
          </cell>
          <cell r="E9">
            <v>82.375</v>
          </cell>
          <cell r="F9">
            <v>99</v>
          </cell>
          <cell r="G9">
            <v>69</v>
          </cell>
          <cell r="J9">
            <v>29.16</v>
          </cell>
          <cell r="K9">
            <v>4.2</v>
          </cell>
        </row>
        <row r="10">
          <cell r="B10">
            <v>21.583333333333329</v>
          </cell>
          <cell r="C10">
            <v>29</v>
          </cell>
          <cell r="D10">
            <v>17.8</v>
          </cell>
          <cell r="E10">
            <v>73</v>
          </cell>
          <cell r="F10">
            <v>90</v>
          </cell>
          <cell r="G10">
            <v>48</v>
          </cell>
          <cell r="J10">
            <v>29.880000000000003</v>
          </cell>
          <cell r="K10">
            <v>0</v>
          </cell>
        </row>
        <row r="11">
          <cell r="B11">
            <v>22.283333333333331</v>
          </cell>
          <cell r="C11">
            <v>29.7</v>
          </cell>
          <cell r="D11">
            <v>17</v>
          </cell>
          <cell r="E11">
            <v>73.75</v>
          </cell>
          <cell r="F11">
            <v>92</v>
          </cell>
          <cell r="G11">
            <v>50</v>
          </cell>
          <cell r="J11">
            <v>34.56</v>
          </cell>
          <cell r="K11">
            <v>0</v>
          </cell>
        </row>
        <row r="12">
          <cell r="B12">
            <v>21.062500000000004</v>
          </cell>
          <cell r="C12">
            <v>23.9</v>
          </cell>
          <cell r="D12">
            <v>19.7</v>
          </cell>
          <cell r="E12">
            <v>92.333333333333329</v>
          </cell>
          <cell r="F12">
            <v>100</v>
          </cell>
          <cell r="G12">
            <v>75</v>
          </cell>
          <cell r="J12">
            <v>17.28</v>
          </cell>
          <cell r="K12">
            <v>38.200000000000003</v>
          </cell>
        </row>
        <row r="13">
          <cell r="B13">
            <v>19.916666666666668</v>
          </cell>
          <cell r="C13">
            <v>25.5</v>
          </cell>
          <cell r="D13">
            <v>16.7</v>
          </cell>
          <cell r="E13">
            <v>86.5</v>
          </cell>
          <cell r="F13">
            <v>100</v>
          </cell>
          <cell r="G13">
            <v>55</v>
          </cell>
          <cell r="J13">
            <v>10.8</v>
          </cell>
          <cell r="K13">
            <v>0.2</v>
          </cell>
        </row>
        <row r="14">
          <cell r="B14">
            <v>19.945833333333336</v>
          </cell>
          <cell r="C14">
            <v>26.9</v>
          </cell>
          <cell r="D14">
            <v>14.5</v>
          </cell>
          <cell r="E14">
            <v>78.083333333333329</v>
          </cell>
          <cell r="F14">
            <v>99</v>
          </cell>
          <cell r="G14">
            <v>48</v>
          </cell>
          <cell r="J14">
            <v>0</v>
          </cell>
          <cell r="K14">
            <v>0</v>
          </cell>
        </row>
        <row r="15">
          <cell r="B15">
            <v>21.645833333333332</v>
          </cell>
          <cell r="C15">
            <v>29.7</v>
          </cell>
          <cell r="D15">
            <v>16.399999999999999</v>
          </cell>
          <cell r="E15">
            <v>74.833333333333329</v>
          </cell>
          <cell r="F15">
            <v>90</v>
          </cell>
          <cell r="G15">
            <v>52</v>
          </cell>
          <cell r="J15">
            <v>12.6</v>
          </cell>
          <cell r="K15">
            <v>0</v>
          </cell>
        </row>
        <row r="16">
          <cell r="B16">
            <v>20.395833333333329</v>
          </cell>
          <cell r="C16">
            <v>23.6</v>
          </cell>
          <cell r="D16">
            <v>17.8</v>
          </cell>
          <cell r="E16">
            <v>91.666666666666671</v>
          </cell>
          <cell r="F16">
            <v>100</v>
          </cell>
          <cell r="G16">
            <v>78</v>
          </cell>
          <cell r="J16">
            <v>25.92</v>
          </cell>
          <cell r="K16">
            <v>76.599999999999994</v>
          </cell>
        </row>
        <row r="17">
          <cell r="B17">
            <v>20.387499999999999</v>
          </cell>
          <cell r="C17">
            <v>25.7</v>
          </cell>
          <cell r="D17">
            <v>18.399999999999999</v>
          </cell>
          <cell r="E17">
            <v>94.833333333333329</v>
          </cell>
          <cell r="F17">
            <v>100</v>
          </cell>
          <cell r="G17">
            <v>72</v>
          </cell>
          <cell r="J17">
            <v>15.48</v>
          </cell>
          <cell r="K17">
            <v>4.2000000000000011</v>
          </cell>
        </row>
        <row r="18">
          <cell r="B18">
            <v>21.412500000000005</v>
          </cell>
          <cell r="C18">
            <v>28.3</v>
          </cell>
          <cell r="D18">
            <v>17.5</v>
          </cell>
          <cell r="E18">
            <v>84.541666666666671</v>
          </cell>
          <cell r="F18">
            <v>100</v>
          </cell>
          <cell r="G18">
            <v>51</v>
          </cell>
          <cell r="J18">
            <v>11.520000000000001</v>
          </cell>
          <cell r="K18">
            <v>0</v>
          </cell>
        </row>
        <row r="19">
          <cell r="B19">
            <v>20.258333333333336</v>
          </cell>
          <cell r="C19">
            <v>23.5</v>
          </cell>
          <cell r="D19">
            <v>17.899999999999999</v>
          </cell>
          <cell r="E19">
            <v>94.375</v>
          </cell>
          <cell r="F19">
            <v>100</v>
          </cell>
          <cell r="G19">
            <v>80</v>
          </cell>
          <cell r="J19">
            <v>0</v>
          </cell>
          <cell r="K19">
            <v>14.200000000000001</v>
          </cell>
        </row>
        <row r="20">
          <cell r="B20">
            <v>21.225000000000001</v>
          </cell>
          <cell r="C20">
            <v>27.1</v>
          </cell>
          <cell r="D20">
            <v>18.5</v>
          </cell>
          <cell r="E20">
            <v>92.916666666666671</v>
          </cell>
          <cell r="F20">
            <v>100</v>
          </cell>
          <cell r="G20">
            <v>68</v>
          </cell>
          <cell r="J20">
            <v>12.96</v>
          </cell>
          <cell r="K20">
            <v>0.2</v>
          </cell>
        </row>
        <row r="21">
          <cell r="B21">
            <v>21.712500000000006</v>
          </cell>
          <cell r="C21">
            <v>29.7</v>
          </cell>
          <cell r="D21">
            <v>17.600000000000001</v>
          </cell>
          <cell r="E21">
            <v>91.666666666666671</v>
          </cell>
          <cell r="F21">
            <v>100</v>
          </cell>
          <cell r="G21">
            <v>62</v>
          </cell>
          <cell r="J21">
            <v>28.8</v>
          </cell>
          <cell r="K21">
            <v>71.399999999999991</v>
          </cell>
        </row>
        <row r="22">
          <cell r="B22">
            <v>20.354166666666664</v>
          </cell>
          <cell r="C22">
            <v>23.5</v>
          </cell>
          <cell r="D22">
            <v>18.100000000000001</v>
          </cell>
          <cell r="E22">
            <v>97.5</v>
          </cell>
          <cell r="F22">
            <v>100</v>
          </cell>
          <cell r="G22">
            <v>87</v>
          </cell>
          <cell r="J22">
            <v>18.36</v>
          </cell>
          <cell r="K22">
            <v>0.2</v>
          </cell>
        </row>
        <row r="23">
          <cell r="B23">
            <v>22.012500000000003</v>
          </cell>
          <cell r="C23">
            <v>28.4</v>
          </cell>
          <cell r="D23">
            <v>18.600000000000001</v>
          </cell>
          <cell r="E23">
            <v>90.208333333333329</v>
          </cell>
          <cell r="F23">
            <v>100</v>
          </cell>
          <cell r="G23">
            <v>62</v>
          </cell>
          <cell r="J23">
            <v>0</v>
          </cell>
          <cell r="K23">
            <v>0.2</v>
          </cell>
        </row>
        <row r="24">
          <cell r="B24">
            <v>22.791666666666668</v>
          </cell>
          <cell r="C24">
            <v>29.9</v>
          </cell>
          <cell r="D24">
            <v>18.8</v>
          </cell>
          <cell r="E24">
            <v>86.583333333333329</v>
          </cell>
          <cell r="F24">
            <v>100</v>
          </cell>
          <cell r="G24">
            <v>56</v>
          </cell>
          <cell r="J24">
            <v>15.840000000000002</v>
          </cell>
          <cell r="K24">
            <v>0</v>
          </cell>
        </row>
        <row r="25">
          <cell r="B25">
            <v>23.008333333333329</v>
          </cell>
          <cell r="C25">
            <v>30.4</v>
          </cell>
          <cell r="D25">
            <v>17.3</v>
          </cell>
          <cell r="E25">
            <v>80.25</v>
          </cell>
          <cell r="F25">
            <v>99</v>
          </cell>
          <cell r="G25">
            <v>48</v>
          </cell>
          <cell r="J25">
            <v>9.3600000000000012</v>
          </cell>
          <cell r="K25">
            <v>0.2</v>
          </cell>
        </row>
        <row r="26">
          <cell r="B26">
            <v>22.929166666666664</v>
          </cell>
          <cell r="C26">
            <v>29.3</v>
          </cell>
          <cell r="D26">
            <v>18.2</v>
          </cell>
          <cell r="E26">
            <v>76.458333333333329</v>
          </cell>
          <cell r="F26">
            <v>93</v>
          </cell>
          <cell r="G26">
            <v>55</v>
          </cell>
          <cell r="J26">
            <v>15.48</v>
          </cell>
          <cell r="K26">
            <v>0</v>
          </cell>
        </row>
        <row r="27">
          <cell r="B27">
            <v>21.695833333333336</v>
          </cell>
          <cell r="C27">
            <v>26.1</v>
          </cell>
          <cell r="D27">
            <v>19.5</v>
          </cell>
          <cell r="E27">
            <v>84.833333333333329</v>
          </cell>
          <cell r="F27">
            <v>97</v>
          </cell>
          <cell r="G27">
            <v>63</v>
          </cell>
          <cell r="J27">
            <v>15.840000000000002</v>
          </cell>
          <cell r="K27">
            <v>0</v>
          </cell>
        </row>
        <row r="28">
          <cell r="B28">
            <v>17.954166666666662</v>
          </cell>
          <cell r="C28">
            <v>21.1</v>
          </cell>
          <cell r="D28">
            <v>15.3</v>
          </cell>
          <cell r="E28">
            <v>95.875</v>
          </cell>
          <cell r="F28">
            <v>100</v>
          </cell>
          <cell r="G28">
            <v>85</v>
          </cell>
          <cell r="J28">
            <v>28.44</v>
          </cell>
          <cell r="K28">
            <v>41.000000000000007</v>
          </cell>
        </row>
        <row r="29">
          <cell r="B29">
            <v>19.170833333333334</v>
          </cell>
          <cell r="C29">
            <v>23.4</v>
          </cell>
          <cell r="D29">
            <v>16.7</v>
          </cell>
          <cell r="E29">
            <v>95.791666666666671</v>
          </cell>
          <cell r="F29">
            <v>100</v>
          </cell>
          <cell r="G29">
            <v>81</v>
          </cell>
          <cell r="J29">
            <v>20.16</v>
          </cell>
          <cell r="K29">
            <v>0.4</v>
          </cell>
        </row>
        <row r="30">
          <cell r="B30">
            <v>22.45</v>
          </cell>
          <cell r="C30">
            <v>29.2</v>
          </cell>
          <cell r="D30">
            <v>20.399999999999999</v>
          </cell>
          <cell r="E30">
            <v>93.666666666666671</v>
          </cell>
          <cell r="F30">
            <v>100</v>
          </cell>
          <cell r="G30">
            <v>65</v>
          </cell>
          <cell r="J30">
            <v>17.28</v>
          </cell>
          <cell r="K30">
            <v>0</v>
          </cell>
        </row>
        <row r="31">
          <cell r="B31">
            <v>21.039130434782606</v>
          </cell>
          <cell r="C31">
            <v>22.7</v>
          </cell>
          <cell r="D31">
            <v>19.2</v>
          </cell>
          <cell r="E31">
            <v>98.304347826086953</v>
          </cell>
          <cell r="F31">
            <v>100</v>
          </cell>
          <cell r="G31">
            <v>91</v>
          </cell>
          <cell r="J31">
            <v>24.48</v>
          </cell>
          <cell r="K31">
            <v>12.6</v>
          </cell>
        </row>
        <row r="32">
          <cell r="B32">
            <v>19.933333333333334</v>
          </cell>
          <cell r="C32">
            <v>24.3</v>
          </cell>
          <cell r="D32">
            <v>16.600000000000001</v>
          </cell>
          <cell r="E32">
            <v>85.541666666666671</v>
          </cell>
          <cell r="F32">
            <v>100</v>
          </cell>
          <cell r="G32">
            <v>50</v>
          </cell>
          <cell r="J32">
            <v>29.52</v>
          </cell>
          <cell r="K32">
            <v>0.2</v>
          </cell>
        </row>
        <row r="33">
          <cell r="B33">
            <v>16.483333333333334</v>
          </cell>
          <cell r="C33">
            <v>24.4</v>
          </cell>
          <cell r="D33">
            <v>11</v>
          </cell>
          <cell r="E33">
            <v>67.666666666666671</v>
          </cell>
          <cell r="F33">
            <v>88</v>
          </cell>
          <cell r="G33">
            <v>35</v>
          </cell>
          <cell r="J33">
            <v>23.400000000000002</v>
          </cell>
          <cell r="K33">
            <v>0</v>
          </cell>
        </row>
        <row r="34">
          <cell r="B34">
            <v>17.491666666666667</v>
          </cell>
          <cell r="C34">
            <v>26.5</v>
          </cell>
          <cell r="D34">
            <v>10.199999999999999</v>
          </cell>
          <cell r="E34">
            <v>68.5</v>
          </cell>
          <cell r="F34">
            <v>99</v>
          </cell>
          <cell r="G34">
            <v>31</v>
          </cell>
          <cell r="J34">
            <v>13.68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rascunho"/>
    </sheetNames>
    <sheetDataSet>
      <sheetData sheetId="0"/>
      <sheetData sheetId="1"/>
      <sheetData sheetId="2"/>
      <sheetData sheetId="3">
        <row r="5">
          <cell r="B5">
            <v>25.875</v>
          </cell>
          <cell r="C5">
            <v>30.7</v>
          </cell>
          <cell r="D5">
            <v>22.6</v>
          </cell>
          <cell r="E5">
            <v>79.875</v>
          </cell>
          <cell r="F5">
            <v>93</v>
          </cell>
          <cell r="G5">
            <v>58</v>
          </cell>
          <cell r="H5">
            <v>3.24</v>
          </cell>
          <cell r="J5">
            <v>25.56</v>
          </cell>
          <cell r="K5">
            <v>0.2</v>
          </cell>
        </row>
        <row r="6">
          <cell r="B6">
            <v>26.245833333333337</v>
          </cell>
          <cell r="C6">
            <v>32.4</v>
          </cell>
          <cell r="D6">
            <v>22.1</v>
          </cell>
          <cell r="E6">
            <v>80.75</v>
          </cell>
          <cell r="F6">
            <v>94</v>
          </cell>
          <cell r="G6">
            <v>56</v>
          </cell>
          <cell r="H6">
            <v>6.48</v>
          </cell>
          <cell r="J6">
            <v>22.32</v>
          </cell>
          <cell r="K6">
            <v>0</v>
          </cell>
        </row>
        <row r="7">
          <cell r="B7">
            <v>27.379166666666666</v>
          </cell>
          <cell r="C7">
            <v>34.6</v>
          </cell>
          <cell r="D7">
            <v>22.6</v>
          </cell>
          <cell r="E7">
            <v>76.25</v>
          </cell>
          <cell r="F7">
            <v>93</v>
          </cell>
          <cell r="G7">
            <v>40</v>
          </cell>
          <cell r="H7">
            <v>5.04</v>
          </cell>
          <cell r="J7">
            <v>14.4</v>
          </cell>
          <cell r="K7">
            <v>0</v>
          </cell>
        </row>
        <row r="8">
          <cell r="B8">
            <v>26.700000000000006</v>
          </cell>
          <cell r="C8">
            <v>33</v>
          </cell>
          <cell r="D8">
            <v>23.1</v>
          </cell>
          <cell r="E8">
            <v>77.125</v>
          </cell>
          <cell r="F8">
            <v>91</v>
          </cell>
          <cell r="G8">
            <v>51</v>
          </cell>
          <cell r="H8">
            <v>3.6</v>
          </cell>
          <cell r="J8">
            <v>25.2</v>
          </cell>
          <cell r="K8">
            <v>0</v>
          </cell>
        </row>
        <row r="9">
          <cell r="B9">
            <v>24.387500000000003</v>
          </cell>
          <cell r="C9">
            <v>29.7</v>
          </cell>
          <cell r="D9">
            <v>18.5</v>
          </cell>
          <cell r="E9">
            <v>70.333333333333329</v>
          </cell>
          <cell r="F9">
            <v>85</v>
          </cell>
          <cell r="G9">
            <v>53</v>
          </cell>
          <cell r="H9">
            <v>9</v>
          </cell>
          <cell r="J9">
            <v>21.240000000000002</v>
          </cell>
          <cell r="K9">
            <v>0</v>
          </cell>
        </row>
        <row r="10">
          <cell r="B10">
            <v>25.962500000000002</v>
          </cell>
          <cell r="C10">
            <v>31.2</v>
          </cell>
          <cell r="D10">
            <v>22.1</v>
          </cell>
          <cell r="E10">
            <v>64.291666666666671</v>
          </cell>
          <cell r="F10">
            <v>83</v>
          </cell>
          <cell r="G10">
            <v>47</v>
          </cell>
          <cell r="H10">
            <v>13.32</v>
          </cell>
          <cell r="J10">
            <v>28.8</v>
          </cell>
          <cell r="K10">
            <v>0</v>
          </cell>
        </row>
        <row r="11">
          <cell r="B11">
            <v>28.295833333333331</v>
          </cell>
          <cell r="C11">
            <v>33.9</v>
          </cell>
          <cell r="D11">
            <v>24.4</v>
          </cell>
          <cell r="E11">
            <v>59.25</v>
          </cell>
          <cell r="F11">
            <v>73</v>
          </cell>
          <cell r="G11">
            <v>40</v>
          </cell>
          <cell r="H11">
            <v>7.5600000000000005</v>
          </cell>
          <cell r="J11">
            <v>23.040000000000003</v>
          </cell>
          <cell r="K11">
            <v>0</v>
          </cell>
        </row>
        <row r="12">
          <cell r="B12">
            <v>26.316666666666666</v>
          </cell>
          <cell r="C12">
            <v>31.9</v>
          </cell>
          <cell r="D12">
            <v>23.1</v>
          </cell>
          <cell r="E12">
            <v>77.458333333333329</v>
          </cell>
          <cell r="F12">
            <v>93</v>
          </cell>
          <cell r="G12">
            <v>52</v>
          </cell>
          <cell r="H12">
            <v>6.12</v>
          </cell>
          <cell r="J12">
            <v>20.88</v>
          </cell>
          <cell r="K12">
            <v>5</v>
          </cell>
        </row>
        <row r="13">
          <cell r="B13">
            <v>25.658333333333328</v>
          </cell>
          <cell r="C13">
            <v>31.9</v>
          </cell>
          <cell r="D13">
            <v>21.4</v>
          </cell>
          <cell r="E13">
            <v>72.458333333333329</v>
          </cell>
          <cell r="F13">
            <v>89</v>
          </cell>
          <cell r="G13">
            <v>47</v>
          </cell>
          <cell r="H13">
            <v>9.7200000000000006</v>
          </cell>
          <cell r="J13">
            <v>17.64</v>
          </cell>
          <cell r="K13">
            <v>0</v>
          </cell>
        </row>
        <row r="14">
          <cell r="B14">
            <v>26.154166666666669</v>
          </cell>
          <cell r="C14">
            <v>32.799999999999997</v>
          </cell>
          <cell r="D14">
            <v>20.7</v>
          </cell>
          <cell r="E14">
            <v>68.5</v>
          </cell>
          <cell r="F14">
            <v>91</v>
          </cell>
          <cell r="G14">
            <v>43</v>
          </cell>
          <cell r="H14">
            <v>0.72000000000000008</v>
          </cell>
          <cell r="J14">
            <v>18.36</v>
          </cell>
          <cell r="K14">
            <v>0</v>
          </cell>
        </row>
        <row r="15">
          <cell r="B15">
            <v>27.929166666666664</v>
          </cell>
          <cell r="C15">
            <v>34.6</v>
          </cell>
          <cell r="D15">
            <v>22.1</v>
          </cell>
          <cell r="E15">
            <v>67.333333333333329</v>
          </cell>
          <cell r="F15">
            <v>89</v>
          </cell>
          <cell r="G15">
            <v>41</v>
          </cell>
          <cell r="H15">
            <v>2.52</v>
          </cell>
          <cell r="J15">
            <v>24.12</v>
          </cell>
          <cell r="K15">
            <v>0</v>
          </cell>
        </row>
        <row r="16">
          <cell r="B16">
            <v>24.770833333333343</v>
          </cell>
          <cell r="C16">
            <v>30.5</v>
          </cell>
          <cell r="D16">
            <v>21.2</v>
          </cell>
          <cell r="E16">
            <v>82.708333333333329</v>
          </cell>
          <cell r="F16">
            <v>93</v>
          </cell>
          <cell r="G16">
            <v>56</v>
          </cell>
          <cell r="H16">
            <v>8.64</v>
          </cell>
          <cell r="J16">
            <v>53.28</v>
          </cell>
          <cell r="K16">
            <v>41</v>
          </cell>
        </row>
        <row r="17">
          <cell r="B17">
            <v>23.625</v>
          </cell>
          <cell r="C17">
            <v>29</v>
          </cell>
          <cell r="D17">
            <v>21.2</v>
          </cell>
          <cell r="E17">
            <v>84.833333333333329</v>
          </cell>
          <cell r="F17">
            <v>94</v>
          </cell>
          <cell r="G17">
            <v>61</v>
          </cell>
          <cell r="H17">
            <v>9</v>
          </cell>
          <cell r="J17">
            <v>22.32</v>
          </cell>
          <cell r="K17">
            <v>4.8000000000000007</v>
          </cell>
        </row>
        <row r="18">
          <cell r="B18">
            <v>24.45</v>
          </cell>
          <cell r="C18">
            <v>31</v>
          </cell>
          <cell r="D18">
            <v>20.5</v>
          </cell>
          <cell r="E18">
            <v>78.916666666666671</v>
          </cell>
          <cell r="F18">
            <v>92</v>
          </cell>
          <cell r="G18">
            <v>54</v>
          </cell>
          <cell r="H18">
            <v>11.16</v>
          </cell>
          <cell r="J18">
            <v>20.16</v>
          </cell>
          <cell r="K18">
            <v>0</v>
          </cell>
        </row>
        <row r="19">
          <cell r="B19">
            <v>26.683333333333334</v>
          </cell>
          <cell r="C19">
            <v>32.9</v>
          </cell>
          <cell r="D19">
            <v>22.3</v>
          </cell>
          <cell r="E19">
            <v>76.083333333333329</v>
          </cell>
          <cell r="F19">
            <v>92</v>
          </cell>
          <cell r="G19">
            <v>49</v>
          </cell>
          <cell r="H19">
            <v>3.9600000000000004</v>
          </cell>
          <cell r="J19">
            <v>18</v>
          </cell>
          <cell r="K19">
            <v>0</v>
          </cell>
        </row>
        <row r="20">
          <cell r="B20">
            <v>25.775000000000002</v>
          </cell>
          <cell r="C20">
            <v>31.4</v>
          </cell>
          <cell r="D20">
            <v>22.6</v>
          </cell>
          <cell r="E20">
            <v>80.625</v>
          </cell>
          <cell r="F20">
            <v>93</v>
          </cell>
          <cell r="G20">
            <v>50</v>
          </cell>
          <cell r="H20">
            <v>7.2</v>
          </cell>
          <cell r="J20">
            <v>31.680000000000003</v>
          </cell>
          <cell r="K20">
            <v>16</v>
          </cell>
        </row>
        <row r="21">
          <cell r="B21">
            <v>26.391666666666669</v>
          </cell>
          <cell r="C21">
            <v>32.1</v>
          </cell>
          <cell r="D21">
            <v>23.4</v>
          </cell>
          <cell r="E21">
            <v>80.416666666666671</v>
          </cell>
          <cell r="F21">
            <v>93</v>
          </cell>
          <cell r="G21">
            <v>55</v>
          </cell>
          <cell r="H21">
            <v>5.4</v>
          </cell>
          <cell r="J21">
            <v>22.68</v>
          </cell>
          <cell r="K21">
            <v>0</v>
          </cell>
        </row>
        <row r="22">
          <cell r="B22">
            <v>24.137499999999999</v>
          </cell>
          <cell r="C22">
            <v>26.6</v>
          </cell>
          <cell r="D22">
            <v>22</v>
          </cell>
          <cell r="E22">
            <v>87.625</v>
          </cell>
          <cell r="F22">
            <v>93</v>
          </cell>
          <cell r="G22">
            <v>80</v>
          </cell>
          <cell r="H22">
            <v>10.44</v>
          </cell>
          <cell r="J22">
            <v>32.04</v>
          </cell>
          <cell r="K22">
            <v>8.7999999999999989</v>
          </cell>
        </row>
        <row r="23">
          <cell r="B23">
            <v>23.429166666666671</v>
          </cell>
          <cell r="C23">
            <v>26.3</v>
          </cell>
          <cell r="D23">
            <v>21.3</v>
          </cell>
          <cell r="E23">
            <v>89.375</v>
          </cell>
          <cell r="F23">
            <v>94</v>
          </cell>
          <cell r="G23">
            <v>79</v>
          </cell>
          <cell r="H23">
            <v>3.6</v>
          </cell>
          <cell r="J23">
            <v>25.92</v>
          </cell>
          <cell r="K23">
            <v>31.799999999999997</v>
          </cell>
        </row>
        <row r="24">
          <cell r="B24">
            <v>25.679166666666664</v>
          </cell>
          <cell r="C24">
            <v>30.8</v>
          </cell>
          <cell r="D24">
            <v>22.7</v>
          </cell>
          <cell r="E24">
            <v>82.625</v>
          </cell>
          <cell r="F24">
            <v>93</v>
          </cell>
          <cell r="G24">
            <v>60</v>
          </cell>
          <cell r="H24">
            <v>7.9200000000000008</v>
          </cell>
          <cell r="J24">
            <v>19.079999999999998</v>
          </cell>
          <cell r="K24">
            <v>0.2</v>
          </cell>
        </row>
        <row r="25">
          <cell r="B25">
            <v>26.475000000000005</v>
          </cell>
          <cell r="C25">
            <v>32.4</v>
          </cell>
          <cell r="D25">
            <v>22.4</v>
          </cell>
          <cell r="E25">
            <v>77.458333333333329</v>
          </cell>
          <cell r="F25">
            <v>92</v>
          </cell>
          <cell r="G25">
            <v>50</v>
          </cell>
          <cell r="H25">
            <v>4.32</v>
          </cell>
          <cell r="J25">
            <v>20.52</v>
          </cell>
          <cell r="K25">
            <v>0</v>
          </cell>
        </row>
        <row r="26">
          <cell r="B26">
            <v>27.041666666666661</v>
          </cell>
          <cell r="C26">
            <v>32.1</v>
          </cell>
          <cell r="D26">
            <v>23.5</v>
          </cell>
          <cell r="E26">
            <v>72.375</v>
          </cell>
          <cell r="F26">
            <v>86</v>
          </cell>
          <cell r="G26">
            <v>49</v>
          </cell>
          <cell r="H26">
            <v>7.9200000000000008</v>
          </cell>
          <cell r="J26">
            <v>22.32</v>
          </cell>
          <cell r="K26">
            <v>0</v>
          </cell>
        </row>
        <row r="27">
          <cell r="B27">
            <v>26.308333333333334</v>
          </cell>
          <cell r="C27">
            <v>29.5</v>
          </cell>
          <cell r="D27">
            <v>23.3</v>
          </cell>
          <cell r="E27">
            <v>75.875</v>
          </cell>
          <cell r="F27">
            <v>90</v>
          </cell>
          <cell r="G27">
            <v>58</v>
          </cell>
          <cell r="H27">
            <v>7.2</v>
          </cell>
          <cell r="J27">
            <v>13.68</v>
          </cell>
          <cell r="K27">
            <v>0</v>
          </cell>
        </row>
        <row r="28">
          <cell r="B28">
            <v>25.087499999999995</v>
          </cell>
          <cell r="C28">
            <v>30.4</v>
          </cell>
          <cell r="D28">
            <v>22.3</v>
          </cell>
          <cell r="E28">
            <v>82.125</v>
          </cell>
          <cell r="F28">
            <v>92</v>
          </cell>
          <cell r="G28">
            <v>61</v>
          </cell>
          <cell r="H28">
            <v>8.2799999999999994</v>
          </cell>
          <cell r="J28">
            <v>27</v>
          </cell>
          <cell r="K28">
            <v>20.400000000000002</v>
          </cell>
        </row>
        <row r="29">
          <cell r="B29">
            <v>23.879166666666674</v>
          </cell>
          <cell r="C29">
            <v>29.1</v>
          </cell>
          <cell r="D29">
            <v>21.4</v>
          </cell>
          <cell r="E29">
            <v>88.25</v>
          </cell>
          <cell r="F29">
            <v>93</v>
          </cell>
          <cell r="G29">
            <v>71</v>
          </cell>
          <cell r="H29">
            <v>12.96</v>
          </cell>
          <cell r="J29">
            <v>28.44</v>
          </cell>
          <cell r="K29">
            <v>5.6</v>
          </cell>
        </row>
        <row r="30">
          <cell r="B30">
            <v>26.333333333333339</v>
          </cell>
          <cell r="C30">
            <v>32</v>
          </cell>
          <cell r="D30">
            <v>22.9</v>
          </cell>
          <cell r="E30">
            <v>82.791666666666671</v>
          </cell>
          <cell r="F30">
            <v>93</v>
          </cell>
          <cell r="G30">
            <v>59</v>
          </cell>
          <cell r="H30">
            <v>6.12</v>
          </cell>
          <cell r="J30">
            <v>22.68</v>
          </cell>
          <cell r="K30">
            <v>0.2</v>
          </cell>
        </row>
        <row r="31">
          <cell r="B31">
            <v>25.416666666666661</v>
          </cell>
          <cell r="C31">
            <v>30</v>
          </cell>
          <cell r="D31">
            <v>23.4</v>
          </cell>
          <cell r="E31">
            <v>83.625</v>
          </cell>
          <cell r="F31">
            <v>91</v>
          </cell>
          <cell r="G31">
            <v>69</v>
          </cell>
          <cell r="H31">
            <v>14.04</v>
          </cell>
          <cell r="J31">
            <v>30.96</v>
          </cell>
          <cell r="K31">
            <v>0.8</v>
          </cell>
        </row>
        <row r="32">
          <cell r="B32">
            <v>24.616666666666664</v>
          </cell>
          <cell r="C32">
            <v>28.2</v>
          </cell>
          <cell r="D32">
            <v>22.2</v>
          </cell>
          <cell r="E32">
            <v>82.5</v>
          </cell>
          <cell r="F32">
            <v>93</v>
          </cell>
          <cell r="G32">
            <v>61</v>
          </cell>
          <cell r="H32">
            <v>5.4</v>
          </cell>
          <cell r="J32">
            <v>21.6</v>
          </cell>
          <cell r="K32">
            <v>0.8</v>
          </cell>
        </row>
        <row r="33">
          <cell r="B33">
            <v>21.862500000000001</v>
          </cell>
          <cell r="C33">
            <v>27.9</v>
          </cell>
          <cell r="D33">
            <v>16.5</v>
          </cell>
          <cell r="E33">
            <v>70.875</v>
          </cell>
          <cell r="F33">
            <v>92</v>
          </cell>
          <cell r="G33">
            <v>38</v>
          </cell>
          <cell r="H33">
            <v>2.16</v>
          </cell>
          <cell r="J33">
            <v>17.64</v>
          </cell>
          <cell r="K33">
            <v>0</v>
          </cell>
        </row>
        <row r="34">
          <cell r="B34">
            <v>20.399999999999999</v>
          </cell>
          <cell r="C34">
            <v>28.1</v>
          </cell>
          <cell r="D34">
            <v>14.4</v>
          </cell>
          <cell r="E34">
            <v>70.791666666666671</v>
          </cell>
          <cell r="F34">
            <v>93</v>
          </cell>
          <cell r="G34">
            <v>33</v>
          </cell>
          <cell r="H34">
            <v>7.5600000000000005</v>
          </cell>
          <cell r="J34">
            <v>24.48</v>
          </cell>
          <cell r="K34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25.020833333333329</v>
          </cell>
          <cell r="C5">
            <v>31.4</v>
          </cell>
          <cell r="D5">
            <v>20.6</v>
          </cell>
          <cell r="E5">
            <v>76</v>
          </cell>
          <cell r="F5">
            <v>94</v>
          </cell>
          <cell r="G5">
            <v>47</v>
          </cell>
          <cell r="H5">
            <v>11.520000000000001</v>
          </cell>
          <cell r="J5">
            <v>26.64</v>
          </cell>
          <cell r="K5">
            <v>0</v>
          </cell>
        </row>
        <row r="6">
          <cell r="B6">
            <v>25.245833333333337</v>
          </cell>
          <cell r="C6">
            <v>32.6</v>
          </cell>
          <cell r="D6">
            <v>20.6</v>
          </cell>
          <cell r="E6">
            <v>78.208333333333329</v>
          </cell>
          <cell r="F6">
            <v>94</v>
          </cell>
          <cell r="G6">
            <v>49</v>
          </cell>
          <cell r="H6">
            <v>15.120000000000001</v>
          </cell>
          <cell r="J6">
            <v>50.04</v>
          </cell>
          <cell r="K6">
            <v>17.2</v>
          </cell>
        </row>
        <row r="7">
          <cell r="B7">
            <v>25.120833333333334</v>
          </cell>
          <cell r="C7">
            <v>31.9</v>
          </cell>
          <cell r="D7">
            <v>21.2</v>
          </cell>
          <cell r="E7">
            <v>80.666666666666671</v>
          </cell>
          <cell r="F7">
            <v>95</v>
          </cell>
          <cell r="G7">
            <v>48</v>
          </cell>
          <cell r="H7">
            <v>9.3600000000000012</v>
          </cell>
          <cell r="J7">
            <v>20.16</v>
          </cell>
          <cell r="K7">
            <v>0.2</v>
          </cell>
        </row>
        <row r="8">
          <cell r="B8">
            <v>25.245833333333337</v>
          </cell>
          <cell r="C8">
            <v>30.1</v>
          </cell>
          <cell r="D8">
            <v>22.3</v>
          </cell>
          <cell r="E8">
            <v>76.833333333333329</v>
          </cell>
          <cell r="F8">
            <v>92</v>
          </cell>
          <cell r="G8">
            <v>53</v>
          </cell>
          <cell r="H8">
            <v>19.079999999999998</v>
          </cell>
          <cell r="J8">
            <v>38.519999999999996</v>
          </cell>
          <cell r="K8">
            <v>0</v>
          </cell>
        </row>
        <row r="9">
          <cell r="B9">
            <v>22.404166666666669</v>
          </cell>
          <cell r="C9">
            <v>29.2</v>
          </cell>
          <cell r="D9">
            <v>16.3</v>
          </cell>
          <cell r="E9">
            <v>73.5</v>
          </cell>
          <cell r="F9">
            <v>86</v>
          </cell>
          <cell r="G9">
            <v>55</v>
          </cell>
          <cell r="H9">
            <v>18.36</v>
          </cell>
          <cell r="J9">
            <v>34.92</v>
          </cell>
          <cell r="K9">
            <v>0</v>
          </cell>
        </row>
        <row r="10">
          <cell r="B10">
            <v>23.320833333333329</v>
          </cell>
          <cell r="C10">
            <v>28.8</v>
          </cell>
          <cell r="D10">
            <v>17.899999999999999</v>
          </cell>
          <cell r="E10">
            <v>70.708333333333329</v>
          </cell>
          <cell r="F10">
            <v>85</v>
          </cell>
          <cell r="G10">
            <v>51</v>
          </cell>
          <cell r="H10">
            <v>15.48</v>
          </cell>
          <cell r="J10">
            <v>35.64</v>
          </cell>
          <cell r="K10">
            <v>0</v>
          </cell>
        </row>
        <row r="11">
          <cell r="B11">
            <v>24.525000000000002</v>
          </cell>
          <cell r="C11">
            <v>31.2</v>
          </cell>
          <cell r="D11">
            <v>19.8</v>
          </cell>
          <cell r="E11">
            <v>67.875</v>
          </cell>
          <cell r="F11">
            <v>85</v>
          </cell>
          <cell r="G11">
            <v>43</v>
          </cell>
          <cell r="H11">
            <v>11.520000000000001</v>
          </cell>
          <cell r="J11">
            <v>27</v>
          </cell>
          <cell r="K11">
            <v>0</v>
          </cell>
        </row>
        <row r="12">
          <cell r="B12">
            <v>25.154166666666672</v>
          </cell>
          <cell r="C12">
            <v>30.4</v>
          </cell>
          <cell r="D12">
            <v>21.6</v>
          </cell>
          <cell r="E12">
            <v>74.291666666666671</v>
          </cell>
          <cell r="F12">
            <v>90</v>
          </cell>
          <cell r="G12">
            <v>54</v>
          </cell>
          <cell r="H12">
            <v>9</v>
          </cell>
          <cell r="J12">
            <v>21.6</v>
          </cell>
          <cell r="K12">
            <v>0</v>
          </cell>
        </row>
        <row r="13">
          <cell r="B13">
            <v>24.154166666666669</v>
          </cell>
          <cell r="C13">
            <v>29.8</v>
          </cell>
          <cell r="D13">
            <v>20.6</v>
          </cell>
          <cell r="E13">
            <v>76.75</v>
          </cell>
          <cell r="F13">
            <v>90</v>
          </cell>
          <cell r="G13">
            <v>51</v>
          </cell>
          <cell r="H13">
            <v>9.7200000000000006</v>
          </cell>
          <cell r="J13">
            <v>18.720000000000002</v>
          </cell>
          <cell r="K13">
            <v>0</v>
          </cell>
        </row>
        <row r="14">
          <cell r="B14">
            <v>23.945833333333329</v>
          </cell>
          <cell r="C14">
            <v>29.3</v>
          </cell>
          <cell r="D14">
            <v>19.100000000000001</v>
          </cell>
          <cell r="E14">
            <v>75.083333333333329</v>
          </cell>
          <cell r="F14">
            <v>90</v>
          </cell>
          <cell r="G14">
            <v>52</v>
          </cell>
          <cell r="H14">
            <v>11.520000000000001</v>
          </cell>
          <cell r="J14">
            <v>22.32</v>
          </cell>
          <cell r="K14">
            <v>0</v>
          </cell>
        </row>
        <row r="15">
          <cell r="B15">
            <v>25.470833333333331</v>
          </cell>
          <cell r="C15">
            <v>31.9</v>
          </cell>
          <cell r="D15">
            <v>21</v>
          </cell>
          <cell r="E15">
            <v>74.041666666666671</v>
          </cell>
          <cell r="F15">
            <v>92</v>
          </cell>
          <cell r="G15">
            <v>45</v>
          </cell>
          <cell r="H15">
            <v>10.44</v>
          </cell>
          <cell r="J15">
            <v>24.840000000000003</v>
          </cell>
          <cell r="K15">
            <v>0</v>
          </cell>
        </row>
        <row r="16">
          <cell r="B16">
            <v>24.041666666666668</v>
          </cell>
          <cell r="C16">
            <v>29.7</v>
          </cell>
          <cell r="D16">
            <v>20.3</v>
          </cell>
          <cell r="E16">
            <v>76.333333333333329</v>
          </cell>
          <cell r="F16">
            <v>94</v>
          </cell>
          <cell r="G16">
            <v>52</v>
          </cell>
          <cell r="H16">
            <v>12.24</v>
          </cell>
          <cell r="J16">
            <v>33.119999999999997</v>
          </cell>
          <cell r="K16">
            <v>17.600000000000001</v>
          </cell>
        </row>
        <row r="17">
          <cell r="B17">
            <v>21.837499999999995</v>
          </cell>
          <cell r="C17">
            <v>26.8</v>
          </cell>
          <cell r="D17">
            <v>19.3</v>
          </cell>
          <cell r="E17">
            <v>87.916666666666671</v>
          </cell>
          <cell r="F17">
            <v>94</v>
          </cell>
          <cell r="G17">
            <v>70</v>
          </cell>
          <cell r="H17">
            <v>7.9200000000000008</v>
          </cell>
          <cell r="J17">
            <v>27.720000000000002</v>
          </cell>
          <cell r="K17">
            <v>5.8</v>
          </cell>
        </row>
        <row r="18">
          <cell r="B18">
            <v>22.512499999999999</v>
          </cell>
          <cell r="C18">
            <v>26.8</v>
          </cell>
          <cell r="D18">
            <v>19.7</v>
          </cell>
          <cell r="E18">
            <v>84.125</v>
          </cell>
          <cell r="F18">
            <v>95</v>
          </cell>
          <cell r="G18">
            <v>65</v>
          </cell>
          <cell r="H18">
            <v>11.879999999999999</v>
          </cell>
          <cell r="J18">
            <v>22.32</v>
          </cell>
          <cell r="K18">
            <v>4.6000000000000005</v>
          </cell>
        </row>
        <row r="19">
          <cell r="B19">
            <v>24.625</v>
          </cell>
          <cell r="C19">
            <v>31</v>
          </cell>
          <cell r="D19">
            <v>21.1</v>
          </cell>
          <cell r="E19">
            <v>78.333333333333329</v>
          </cell>
          <cell r="F19">
            <v>91</v>
          </cell>
          <cell r="G19">
            <v>51</v>
          </cell>
          <cell r="H19">
            <v>10.08</v>
          </cell>
          <cell r="J19">
            <v>33.119999999999997</v>
          </cell>
          <cell r="K19">
            <v>0</v>
          </cell>
        </row>
        <row r="20">
          <cell r="B20">
            <v>23.387500000000003</v>
          </cell>
          <cell r="C20">
            <v>27.5</v>
          </cell>
          <cell r="D20">
            <v>21.4</v>
          </cell>
          <cell r="E20">
            <v>84.541666666666671</v>
          </cell>
          <cell r="F20">
            <v>93</v>
          </cell>
          <cell r="G20">
            <v>65</v>
          </cell>
          <cell r="H20">
            <v>10.8</v>
          </cell>
          <cell r="J20">
            <v>23.040000000000003</v>
          </cell>
          <cell r="K20">
            <v>2.6</v>
          </cell>
        </row>
        <row r="21">
          <cell r="B21">
            <v>23.054166666666664</v>
          </cell>
          <cell r="C21">
            <v>28.8</v>
          </cell>
          <cell r="D21">
            <v>18.399999999999999</v>
          </cell>
          <cell r="E21">
            <v>85</v>
          </cell>
          <cell r="F21">
            <v>94</v>
          </cell>
          <cell r="G21">
            <v>62</v>
          </cell>
          <cell r="H21">
            <v>14.76</v>
          </cell>
          <cell r="J21">
            <v>50.04</v>
          </cell>
          <cell r="K21">
            <v>27.6</v>
          </cell>
        </row>
        <row r="22">
          <cell r="B22">
            <v>21.279166666666661</v>
          </cell>
          <cell r="C22">
            <v>23.4</v>
          </cell>
          <cell r="D22">
            <v>19.399999999999999</v>
          </cell>
          <cell r="E22">
            <v>92.291666666666671</v>
          </cell>
          <cell r="F22">
            <v>95</v>
          </cell>
          <cell r="G22">
            <v>87</v>
          </cell>
          <cell r="H22">
            <v>18.36</v>
          </cell>
          <cell r="J22">
            <v>32.4</v>
          </cell>
          <cell r="K22">
            <v>27.400000000000002</v>
          </cell>
        </row>
        <row r="23">
          <cell r="B23">
            <v>21.129166666666663</v>
          </cell>
          <cell r="C23">
            <v>23</v>
          </cell>
          <cell r="D23">
            <v>19.7</v>
          </cell>
          <cell r="E23">
            <v>91.083333333333329</v>
          </cell>
          <cell r="F23">
            <v>94</v>
          </cell>
          <cell r="G23">
            <v>83</v>
          </cell>
          <cell r="H23">
            <v>12.96</v>
          </cell>
          <cell r="J23">
            <v>33.119999999999997</v>
          </cell>
          <cell r="K23">
            <v>16.599999999999994</v>
          </cell>
        </row>
        <row r="24">
          <cell r="B24">
            <v>23.13333333333334</v>
          </cell>
          <cell r="C24">
            <v>27.1</v>
          </cell>
          <cell r="D24">
            <v>20.7</v>
          </cell>
          <cell r="E24">
            <v>87.708333333333329</v>
          </cell>
          <cell r="F24">
            <v>96</v>
          </cell>
          <cell r="G24">
            <v>70</v>
          </cell>
          <cell r="H24">
            <v>15.120000000000001</v>
          </cell>
          <cell r="J24">
            <v>26.28</v>
          </cell>
          <cell r="K24">
            <v>1.2</v>
          </cell>
        </row>
        <row r="25">
          <cell r="B25">
            <v>23.829166666666662</v>
          </cell>
          <cell r="C25">
            <v>29.4</v>
          </cell>
          <cell r="D25">
            <v>20.9</v>
          </cell>
          <cell r="E25">
            <v>84.833333333333329</v>
          </cell>
          <cell r="F25">
            <v>95</v>
          </cell>
          <cell r="G25">
            <v>57</v>
          </cell>
          <cell r="H25">
            <v>13.32</v>
          </cell>
          <cell r="J25">
            <v>23.759999999999998</v>
          </cell>
          <cell r="K25">
            <v>0</v>
          </cell>
        </row>
        <row r="26">
          <cell r="B26">
            <v>23.554166666666664</v>
          </cell>
          <cell r="C26">
            <v>29.6</v>
          </cell>
          <cell r="D26">
            <v>19.899999999999999</v>
          </cell>
          <cell r="E26">
            <v>79.875</v>
          </cell>
          <cell r="F26">
            <v>92</v>
          </cell>
          <cell r="G26">
            <v>54</v>
          </cell>
          <cell r="H26">
            <v>10.08</v>
          </cell>
          <cell r="J26">
            <v>24.48</v>
          </cell>
          <cell r="K26">
            <v>0.4</v>
          </cell>
        </row>
        <row r="27">
          <cell r="B27">
            <v>23.725000000000005</v>
          </cell>
          <cell r="C27">
            <v>28</v>
          </cell>
          <cell r="D27">
            <v>20.7</v>
          </cell>
          <cell r="E27">
            <v>75.333333333333329</v>
          </cell>
          <cell r="F27">
            <v>91</v>
          </cell>
          <cell r="G27">
            <v>55</v>
          </cell>
          <cell r="H27">
            <v>12.24</v>
          </cell>
          <cell r="J27">
            <v>24.840000000000003</v>
          </cell>
          <cell r="K27">
            <v>0</v>
          </cell>
        </row>
        <row r="28">
          <cell r="B28">
            <v>22.566666666666666</v>
          </cell>
          <cell r="C28">
            <v>24.6</v>
          </cell>
          <cell r="D28">
            <v>19.2</v>
          </cell>
          <cell r="E28">
            <v>85.041666666666671</v>
          </cell>
          <cell r="F28">
            <v>95</v>
          </cell>
          <cell r="G28">
            <v>72</v>
          </cell>
          <cell r="H28">
            <v>14.76</v>
          </cell>
          <cell r="J28">
            <v>37.800000000000004</v>
          </cell>
          <cell r="K28">
            <v>35.799999999999997</v>
          </cell>
        </row>
        <row r="29">
          <cell r="B29">
            <v>22.041666666666668</v>
          </cell>
          <cell r="C29">
            <v>27.2</v>
          </cell>
          <cell r="D29">
            <v>19</v>
          </cell>
          <cell r="E29">
            <v>89.125</v>
          </cell>
          <cell r="F29">
            <v>95</v>
          </cell>
          <cell r="G29">
            <v>74</v>
          </cell>
          <cell r="H29">
            <v>14.04</v>
          </cell>
          <cell r="J29">
            <v>30.96</v>
          </cell>
          <cell r="K29">
            <v>9.1999999999999993</v>
          </cell>
        </row>
        <row r="30">
          <cell r="B30">
            <v>24.216666666666669</v>
          </cell>
          <cell r="C30">
            <v>29.5</v>
          </cell>
          <cell r="D30">
            <v>20.3</v>
          </cell>
          <cell r="E30">
            <v>85.416666666666671</v>
          </cell>
          <cell r="F30">
            <v>95</v>
          </cell>
          <cell r="G30">
            <v>64</v>
          </cell>
          <cell r="H30">
            <v>10.44</v>
          </cell>
          <cell r="J30">
            <v>22.32</v>
          </cell>
          <cell r="K30">
            <v>1.6</v>
          </cell>
        </row>
        <row r="31">
          <cell r="B31">
            <v>24.041666666666668</v>
          </cell>
          <cell r="C31">
            <v>27.9</v>
          </cell>
          <cell r="D31">
            <v>21.1</v>
          </cell>
          <cell r="E31">
            <v>86.125</v>
          </cell>
          <cell r="F31">
            <v>95</v>
          </cell>
          <cell r="G31">
            <v>71</v>
          </cell>
          <cell r="H31">
            <v>11.16</v>
          </cell>
          <cell r="J31">
            <v>37.080000000000005</v>
          </cell>
          <cell r="K31">
            <v>19.600000000000001</v>
          </cell>
        </row>
        <row r="32">
          <cell r="B32">
            <v>22.475000000000005</v>
          </cell>
          <cell r="C32">
            <v>26.3</v>
          </cell>
          <cell r="D32">
            <v>20</v>
          </cell>
          <cell r="E32">
            <v>86.333333333333329</v>
          </cell>
          <cell r="F32">
            <v>95</v>
          </cell>
          <cell r="G32">
            <v>65</v>
          </cell>
          <cell r="H32">
            <v>13.32</v>
          </cell>
          <cell r="J32">
            <v>28.08</v>
          </cell>
          <cell r="K32">
            <v>4.0000000000000009</v>
          </cell>
        </row>
        <row r="33">
          <cell r="B33">
            <v>19.05</v>
          </cell>
          <cell r="C33">
            <v>24.8</v>
          </cell>
          <cell r="D33">
            <v>13.7</v>
          </cell>
          <cell r="E33">
            <v>71.5</v>
          </cell>
          <cell r="F33">
            <v>90</v>
          </cell>
          <cell r="G33">
            <v>38</v>
          </cell>
          <cell r="H33">
            <v>14.04</v>
          </cell>
          <cell r="J33">
            <v>25.2</v>
          </cell>
          <cell r="K33">
            <v>0</v>
          </cell>
        </row>
        <row r="34">
          <cell r="B34">
            <v>18.229166666666671</v>
          </cell>
          <cell r="C34">
            <v>26.8</v>
          </cell>
          <cell r="D34">
            <v>10.5</v>
          </cell>
          <cell r="E34">
            <v>69.916666666666671</v>
          </cell>
          <cell r="F34">
            <v>93</v>
          </cell>
          <cell r="G34">
            <v>32</v>
          </cell>
          <cell r="H34">
            <v>10.08</v>
          </cell>
          <cell r="J34">
            <v>19.440000000000001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23.474999999999998</v>
          </cell>
          <cell r="C5">
            <v>31.2</v>
          </cell>
          <cell r="D5">
            <v>20.7</v>
          </cell>
          <cell r="E5">
            <v>88.416666666666671</v>
          </cell>
          <cell r="F5">
            <v>100</v>
          </cell>
          <cell r="G5">
            <v>55</v>
          </cell>
          <cell r="H5">
            <v>20.88</v>
          </cell>
          <cell r="J5">
            <v>53.28</v>
          </cell>
          <cell r="K5" t="str">
            <v>*</v>
          </cell>
        </row>
        <row r="6">
          <cell r="B6">
            <v>24.312499999999989</v>
          </cell>
          <cell r="C6">
            <v>29.5</v>
          </cell>
          <cell r="D6">
            <v>21.3</v>
          </cell>
          <cell r="E6">
            <v>81.416666666666671</v>
          </cell>
          <cell r="F6">
            <v>97</v>
          </cell>
          <cell r="G6">
            <v>67</v>
          </cell>
          <cell r="H6">
            <v>14.4</v>
          </cell>
          <cell r="J6">
            <v>26.64</v>
          </cell>
          <cell r="K6" t="str">
            <v>*</v>
          </cell>
        </row>
        <row r="7">
          <cell r="B7">
            <v>25.437499999999996</v>
          </cell>
          <cell r="C7">
            <v>32.5</v>
          </cell>
          <cell r="D7">
            <v>21.7</v>
          </cell>
          <cell r="E7">
            <v>79.578947368421055</v>
          </cell>
          <cell r="F7">
            <v>100</v>
          </cell>
          <cell r="G7">
            <v>41</v>
          </cell>
          <cell r="H7">
            <v>16.559999999999999</v>
          </cell>
          <cell r="J7">
            <v>45</v>
          </cell>
          <cell r="K7" t="str">
            <v>*</v>
          </cell>
        </row>
        <row r="8">
          <cell r="B8">
            <v>25.420833333333334</v>
          </cell>
          <cell r="C8">
            <v>31.2</v>
          </cell>
          <cell r="D8">
            <v>21.9</v>
          </cell>
          <cell r="E8">
            <v>78.333333333333329</v>
          </cell>
          <cell r="F8">
            <v>94</v>
          </cell>
          <cell r="G8">
            <v>55</v>
          </cell>
          <cell r="H8">
            <v>32.04</v>
          </cell>
          <cell r="J8">
            <v>51.480000000000004</v>
          </cell>
          <cell r="K8" t="str">
            <v>*</v>
          </cell>
        </row>
        <row r="9">
          <cell r="B9">
            <v>23.962500000000002</v>
          </cell>
          <cell r="C9">
            <v>29.2</v>
          </cell>
          <cell r="D9">
            <v>21.7</v>
          </cell>
          <cell r="E9">
            <v>86.173913043478265</v>
          </cell>
          <cell r="F9">
            <v>100</v>
          </cell>
          <cell r="G9">
            <v>64</v>
          </cell>
          <cell r="H9">
            <v>21.6</v>
          </cell>
          <cell r="J9">
            <v>37.440000000000005</v>
          </cell>
          <cell r="K9" t="str">
            <v>*</v>
          </cell>
        </row>
        <row r="10">
          <cell r="B10">
            <v>23.420833333333338</v>
          </cell>
          <cell r="C10">
            <v>29.8</v>
          </cell>
          <cell r="D10">
            <v>20.2</v>
          </cell>
          <cell r="E10">
            <v>82.263157894736835</v>
          </cell>
          <cell r="F10">
            <v>100</v>
          </cell>
          <cell r="G10">
            <v>49</v>
          </cell>
          <cell r="H10">
            <v>17.64</v>
          </cell>
          <cell r="J10">
            <v>28.8</v>
          </cell>
          <cell r="K10" t="str">
            <v>*</v>
          </cell>
        </row>
        <row r="11">
          <cell r="B11">
            <v>24.112500000000001</v>
          </cell>
          <cell r="C11">
            <v>31</v>
          </cell>
          <cell r="D11">
            <v>21.2</v>
          </cell>
          <cell r="E11">
            <v>81.25</v>
          </cell>
          <cell r="F11">
            <v>98</v>
          </cell>
          <cell r="G11">
            <v>49</v>
          </cell>
          <cell r="H11">
            <v>22.32</v>
          </cell>
          <cell r="J11">
            <v>61.560000000000009</v>
          </cell>
          <cell r="K11" t="str">
            <v>*</v>
          </cell>
        </row>
        <row r="12">
          <cell r="B12">
            <v>24.879166666666666</v>
          </cell>
          <cell r="C12">
            <v>30.4</v>
          </cell>
          <cell r="D12">
            <v>21.3</v>
          </cell>
          <cell r="E12">
            <v>81.625</v>
          </cell>
          <cell r="F12">
            <v>98</v>
          </cell>
          <cell r="G12">
            <v>56</v>
          </cell>
          <cell r="H12">
            <v>12.6</v>
          </cell>
          <cell r="J12">
            <v>27</v>
          </cell>
          <cell r="K12" t="str">
            <v>*</v>
          </cell>
        </row>
        <row r="13">
          <cell r="B13">
            <v>23.116666666666671</v>
          </cell>
          <cell r="C13">
            <v>27.1</v>
          </cell>
          <cell r="D13">
            <v>21</v>
          </cell>
          <cell r="E13">
            <v>89</v>
          </cell>
          <cell r="F13">
            <v>100</v>
          </cell>
          <cell r="G13">
            <v>70</v>
          </cell>
          <cell r="H13">
            <v>13.68</v>
          </cell>
          <cell r="J13">
            <v>29.52</v>
          </cell>
          <cell r="K13" t="str">
            <v>*</v>
          </cell>
        </row>
        <row r="14">
          <cell r="B14">
            <v>24.162499999999998</v>
          </cell>
          <cell r="C14">
            <v>30.6</v>
          </cell>
          <cell r="D14">
            <v>20</v>
          </cell>
          <cell r="E14">
            <v>80.55</v>
          </cell>
          <cell r="F14">
            <v>100</v>
          </cell>
          <cell r="G14">
            <v>50</v>
          </cell>
          <cell r="H14">
            <v>14.4</v>
          </cell>
          <cell r="J14">
            <v>46.080000000000005</v>
          </cell>
          <cell r="K14" t="str">
            <v>*</v>
          </cell>
        </row>
        <row r="15">
          <cell r="B15">
            <v>25.833333333333332</v>
          </cell>
          <cell r="C15">
            <v>32.200000000000003</v>
          </cell>
          <cell r="D15">
            <v>21.1</v>
          </cell>
          <cell r="E15">
            <v>74.875</v>
          </cell>
          <cell r="F15">
            <v>96</v>
          </cell>
          <cell r="G15">
            <v>39</v>
          </cell>
          <cell r="H15">
            <v>11.879999999999999</v>
          </cell>
          <cell r="J15">
            <v>27.36</v>
          </cell>
          <cell r="K15" t="str">
            <v>*</v>
          </cell>
        </row>
        <row r="16">
          <cell r="B16">
            <v>25.137500000000003</v>
          </cell>
          <cell r="C16">
            <v>30.4</v>
          </cell>
          <cell r="D16">
            <v>20.9</v>
          </cell>
          <cell r="E16">
            <v>79.416666666666671</v>
          </cell>
          <cell r="F16">
            <v>94</v>
          </cell>
          <cell r="G16">
            <v>58</v>
          </cell>
          <cell r="H16">
            <v>14.4</v>
          </cell>
          <cell r="J16">
            <v>37.800000000000004</v>
          </cell>
          <cell r="K16" t="str">
            <v>*</v>
          </cell>
        </row>
        <row r="17">
          <cell r="B17">
            <v>24.141666666666666</v>
          </cell>
          <cell r="C17">
            <v>30.9</v>
          </cell>
          <cell r="D17">
            <v>20.6</v>
          </cell>
          <cell r="E17">
            <v>79.5</v>
          </cell>
          <cell r="F17">
            <v>99</v>
          </cell>
          <cell r="G17">
            <v>50</v>
          </cell>
          <cell r="H17">
            <v>18.720000000000002</v>
          </cell>
          <cell r="J17">
            <v>36.72</v>
          </cell>
          <cell r="K17" t="str">
            <v>*</v>
          </cell>
        </row>
        <row r="18">
          <cell r="B18">
            <v>23.954166666666666</v>
          </cell>
          <cell r="C18">
            <v>30</v>
          </cell>
          <cell r="D18">
            <v>20.8</v>
          </cell>
          <cell r="E18">
            <v>83.86363636363636</v>
          </cell>
          <cell r="F18">
            <v>96</v>
          </cell>
          <cell r="G18">
            <v>59</v>
          </cell>
          <cell r="H18">
            <v>15.120000000000001</v>
          </cell>
          <cell r="J18">
            <v>26.28</v>
          </cell>
          <cell r="K18" t="str">
            <v>*</v>
          </cell>
        </row>
        <row r="19">
          <cell r="B19">
            <v>24.870833333333334</v>
          </cell>
          <cell r="C19">
            <v>31.3</v>
          </cell>
          <cell r="D19">
            <v>21.3</v>
          </cell>
          <cell r="E19">
            <v>81.916666666666671</v>
          </cell>
          <cell r="F19">
            <v>97</v>
          </cell>
          <cell r="G19">
            <v>55</v>
          </cell>
          <cell r="H19">
            <v>13.32</v>
          </cell>
          <cell r="J19">
            <v>22.32</v>
          </cell>
          <cell r="K19" t="str">
            <v>*</v>
          </cell>
        </row>
        <row r="20">
          <cell r="B20">
            <v>23.999999999999996</v>
          </cell>
          <cell r="C20">
            <v>28.2</v>
          </cell>
          <cell r="D20">
            <v>22.1</v>
          </cell>
          <cell r="E20">
            <v>89.954545454545453</v>
          </cell>
          <cell r="F20">
            <v>100</v>
          </cell>
          <cell r="G20">
            <v>67</v>
          </cell>
          <cell r="H20">
            <v>15.840000000000002</v>
          </cell>
          <cell r="J20">
            <v>37.080000000000005</v>
          </cell>
          <cell r="K20" t="str">
            <v>*</v>
          </cell>
        </row>
        <row r="21">
          <cell r="B21">
            <v>24.383333333333329</v>
          </cell>
          <cell r="C21">
            <v>30</v>
          </cell>
          <cell r="D21">
            <v>21.1</v>
          </cell>
          <cell r="E21">
            <v>83.181818181818187</v>
          </cell>
          <cell r="F21">
            <v>100</v>
          </cell>
          <cell r="G21">
            <v>56</v>
          </cell>
          <cell r="H21">
            <v>16.559999999999999</v>
          </cell>
          <cell r="J21">
            <v>24.48</v>
          </cell>
          <cell r="K21" t="str">
            <v>*</v>
          </cell>
        </row>
        <row r="22">
          <cell r="B22">
            <v>26.187500000000004</v>
          </cell>
          <cell r="C22">
            <v>32.1</v>
          </cell>
          <cell r="D22">
            <v>22.3</v>
          </cell>
          <cell r="E22">
            <v>77.75</v>
          </cell>
          <cell r="F22">
            <v>94</v>
          </cell>
          <cell r="G22">
            <v>50</v>
          </cell>
          <cell r="H22">
            <v>17.28</v>
          </cell>
          <cell r="J22">
            <v>30.240000000000002</v>
          </cell>
          <cell r="K22" t="str">
            <v>*</v>
          </cell>
        </row>
        <row r="23">
          <cell r="B23">
            <v>23.966666666666669</v>
          </cell>
          <cell r="C23">
            <v>26.8</v>
          </cell>
          <cell r="D23">
            <v>22.4</v>
          </cell>
          <cell r="E23">
            <v>88.63636363636364</v>
          </cell>
          <cell r="F23">
            <v>100</v>
          </cell>
          <cell r="G23">
            <v>78</v>
          </cell>
          <cell r="H23">
            <v>25.2</v>
          </cell>
          <cell r="J23">
            <v>34.56</v>
          </cell>
          <cell r="K23" t="str">
            <v>*</v>
          </cell>
        </row>
        <row r="24">
          <cell r="B24">
            <v>25.224999999999998</v>
          </cell>
          <cell r="C24">
            <v>31.3</v>
          </cell>
          <cell r="D24">
            <v>22.2</v>
          </cell>
          <cell r="E24">
            <v>81.944444444444443</v>
          </cell>
          <cell r="F24">
            <v>100</v>
          </cell>
          <cell r="G24">
            <v>57</v>
          </cell>
          <cell r="H24">
            <v>12.6</v>
          </cell>
          <cell r="J24">
            <v>24.840000000000003</v>
          </cell>
          <cell r="K24" t="str">
            <v>*</v>
          </cell>
        </row>
        <row r="25">
          <cell r="B25">
            <v>25.391666666666669</v>
          </cell>
          <cell r="C25">
            <v>30.8</v>
          </cell>
          <cell r="D25">
            <v>21.3</v>
          </cell>
          <cell r="E25">
            <v>81.761904761904759</v>
          </cell>
          <cell r="F25">
            <v>100</v>
          </cell>
          <cell r="G25">
            <v>56</v>
          </cell>
          <cell r="H25">
            <v>14.04</v>
          </cell>
          <cell r="J25">
            <v>32.4</v>
          </cell>
          <cell r="K25" t="str">
            <v>*</v>
          </cell>
        </row>
        <row r="26">
          <cell r="B26">
            <v>24.520833333333329</v>
          </cell>
          <cell r="C26">
            <v>31.1</v>
          </cell>
          <cell r="D26">
            <v>22</v>
          </cell>
          <cell r="E26">
            <v>85.125</v>
          </cell>
          <cell r="F26">
            <v>100</v>
          </cell>
          <cell r="G26">
            <v>53</v>
          </cell>
          <cell r="H26">
            <v>21.96</v>
          </cell>
          <cell r="J26">
            <v>37.800000000000004</v>
          </cell>
          <cell r="K26" t="str">
            <v>*</v>
          </cell>
        </row>
        <row r="27">
          <cell r="B27">
            <v>24.845833333333328</v>
          </cell>
          <cell r="C27">
            <v>28.5</v>
          </cell>
          <cell r="D27">
            <v>21.9</v>
          </cell>
          <cell r="E27">
            <v>83</v>
          </cell>
          <cell r="F27">
            <v>99</v>
          </cell>
          <cell r="G27">
            <v>67</v>
          </cell>
          <cell r="H27">
            <v>20.52</v>
          </cell>
          <cell r="J27">
            <v>35.28</v>
          </cell>
          <cell r="K27" t="str">
            <v>*</v>
          </cell>
        </row>
        <row r="28">
          <cell r="B28">
            <v>23.829166666666669</v>
          </cell>
          <cell r="C28">
            <v>28.4</v>
          </cell>
          <cell r="D28">
            <v>20.399999999999999</v>
          </cell>
          <cell r="E28">
            <v>88.086956521739125</v>
          </cell>
          <cell r="F28">
            <v>100</v>
          </cell>
          <cell r="G28">
            <v>71</v>
          </cell>
          <cell r="H28">
            <v>28.08</v>
          </cell>
          <cell r="J28">
            <v>60.839999999999996</v>
          </cell>
          <cell r="K28" t="str">
            <v>*</v>
          </cell>
        </row>
        <row r="29">
          <cell r="B29">
            <v>24.412500000000009</v>
          </cell>
          <cell r="C29">
            <v>29.7</v>
          </cell>
          <cell r="D29">
            <v>21.6</v>
          </cell>
          <cell r="E29">
            <v>83.833333333333329</v>
          </cell>
          <cell r="F29">
            <v>95</v>
          </cell>
          <cell r="G29">
            <v>61</v>
          </cell>
          <cell r="H29">
            <v>14.76</v>
          </cell>
          <cell r="J29">
            <v>29.880000000000003</v>
          </cell>
          <cell r="K29" t="str">
            <v>*</v>
          </cell>
        </row>
        <row r="30">
          <cell r="B30">
            <v>24.633333333333336</v>
          </cell>
          <cell r="C30">
            <v>29.9</v>
          </cell>
          <cell r="D30">
            <v>22.3</v>
          </cell>
          <cell r="E30">
            <v>86.041666666666671</v>
          </cell>
          <cell r="F30">
            <v>96</v>
          </cell>
          <cell r="G30">
            <v>61</v>
          </cell>
          <cell r="H30">
            <v>17.28</v>
          </cell>
          <cell r="J30">
            <v>32.4</v>
          </cell>
          <cell r="K30" t="str">
            <v>*</v>
          </cell>
        </row>
        <row r="31">
          <cell r="B31">
            <v>24.316666666666666</v>
          </cell>
          <cell r="C31">
            <v>30.2</v>
          </cell>
          <cell r="D31">
            <v>21.1</v>
          </cell>
          <cell r="E31">
            <v>84.541666666666671</v>
          </cell>
          <cell r="F31">
            <v>96</v>
          </cell>
          <cell r="G31">
            <v>59</v>
          </cell>
          <cell r="H31">
            <v>21.240000000000002</v>
          </cell>
          <cell r="J31">
            <v>36</v>
          </cell>
          <cell r="K31" t="str">
            <v>*</v>
          </cell>
        </row>
        <row r="32">
          <cell r="B32">
            <v>23.083333333333339</v>
          </cell>
          <cell r="C32">
            <v>25.9</v>
          </cell>
          <cell r="D32">
            <v>21.3</v>
          </cell>
          <cell r="E32">
            <v>93.181818181818187</v>
          </cell>
          <cell r="F32">
            <v>100</v>
          </cell>
          <cell r="G32">
            <v>72</v>
          </cell>
          <cell r="H32">
            <v>15.840000000000002</v>
          </cell>
          <cell r="J32">
            <v>30.96</v>
          </cell>
          <cell r="K32" t="str">
            <v>*</v>
          </cell>
        </row>
        <row r="33">
          <cell r="B33">
            <v>23.325000000000003</v>
          </cell>
          <cell r="C33">
            <v>27.9</v>
          </cell>
          <cell r="D33">
            <v>21.1</v>
          </cell>
          <cell r="E33">
            <v>83.15</v>
          </cell>
          <cell r="F33">
            <v>100</v>
          </cell>
          <cell r="G33">
            <v>59</v>
          </cell>
          <cell r="H33">
            <v>19.079999999999998</v>
          </cell>
          <cell r="J33">
            <v>27.720000000000002</v>
          </cell>
          <cell r="K33" t="str">
            <v>*</v>
          </cell>
        </row>
        <row r="34">
          <cell r="B34">
            <v>21.691666666666663</v>
          </cell>
          <cell r="C34">
            <v>27.7</v>
          </cell>
          <cell r="D34">
            <v>17.600000000000001</v>
          </cell>
          <cell r="E34">
            <v>76.333333333333329</v>
          </cell>
          <cell r="F34">
            <v>100</v>
          </cell>
          <cell r="G34">
            <v>42</v>
          </cell>
          <cell r="H34">
            <v>21.240000000000002</v>
          </cell>
          <cell r="J34">
            <v>29.16</v>
          </cell>
          <cell r="K34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27.916666666666675</v>
          </cell>
          <cell r="C5">
            <v>34.200000000000003</v>
          </cell>
          <cell r="D5">
            <v>23.7</v>
          </cell>
          <cell r="E5">
            <v>68.958333333333329</v>
          </cell>
          <cell r="F5">
            <v>93</v>
          </cell>
          <cell r="G5">
            <v>34</v>
          </cell>
          <cell r="H5">
            <v>6.48</v>
          </cell>
          <cell r="J5">
            <v>18.720000000000002</v>
          </cell>
          <cell r="K5" t="str">
            <v>*</v>
          </cell>
        </row>
        <row r="6">
          <cell r="B6">
            <v>29.020833333333339</v>
          </cell>
          <cell r="C6">
            <v>35.700000000000003</v>
          </cell>
          <cell r="D6">
            <v>23.5</v>
          </cell>
          <cell r="E6">
            <v>62.708333333333336</v>
          </cell>
          <cell r="F6">
            <v>87</v>
          </cell>
          <cell r="G6">
            <v>31</v>
          </cell>
          <cell r="H6">
            <v>6.48</v>
          </cell>
          <cell r="J6">
            <v>19.440000000000001</v>
          </cell>
          <cell r="K6" t="str">
            <v>*</v>
          </cell>
        </row>
        <row r="7">
          <cell r="B7">
            <v>28.208333333333339</v>
          </cell>
          <cell r="C7">
            <v>35.700000000000003</v>
          </cell>
          <cell r="D7">
            <v>23.9</v>
          </cell>
          <cell r="E7">
            <v>67.166666666666671</v>
          </cell>
          <cell r="F7">
            <v>88</v>
          </cell>
          <cell r="G7">
            <v>36</v>
          </cell>
          <cell r="H7">
            <v>6.48</v>
          </cell>
          <cell r="J7">
            <v>25.92</v>
          </cell>
          <cell r="K7" t="str">
            <v>*</v>
          </cell>
        </row>
        <row r="8">
          <cell r="B8">
            <v>27.641666666666666</v>
          </cell>
          <cell r="C8">
            <v>34</v>
          </cell>
          <cell r="D8">
            <v>23.7</v>
          </cell>
          <cell r="E8">
            <v>68.833333333333329</v>
          </cell>
          <cell r="F8">
            <v>88</v>
          </cell>
          <cell r="G8">
            <v>40</v>
          </cell>
          <cell r="H8">
            <v>8.2799999999999994</v>
          </cell>
          <cell r="J8">
            <v>23.040000000000003</v>
          </cell>
          <cell r="K8" t="str">
            <v>*</v>
          </cell>
        </row>
        <row r="9">
          <cell r="B9">
            <v>27.041666666666671</v>
          </cell>
          <cell r="C9">
            <v>31.6</v>
          </cell>
          <cell r="D9">
            <v>23.2</v>
          </cell>
          <cell r="E9">
            <v>59.333333333333336</v>
          </cell>
          <cell r="F9">
            <v>75</v>
          </cell>
          <cell r="G9">
            <v>42</v>
          </cell>
          <cell r="H9">
            <v>9.7200000000000006</v>
          </cell>
          <cell r="J9">
            <v>29.52</v>
          </cell>
          <cell r="K9" t="str">
            <v>*</v>
          </cell>
        </row>
        <row r="10">
          <cell r="B10">
            <v>25.066666666666666</v>
          </cell>
          <cell r="C10">
            <v>30.9</v>
          </cell>
          <cell r="D10">
            <v>19.600000000000001</v>
          </cell>
          <cell r="E10">
            <v>56.333333333333336</v>
          </cell>
          <cell r="F10">
            <v>72</v>
          </cell>
          <cell r="G10">
            <v>38</v>
          </cell>
          <cell r="H10">
            <v>8.64</v>
          </cell>
          <cell r="J10">
            <v>30.6</v>
          </cell>
          <cell r="K10" t="str">
            <v>*</v>
          </cell>
        </row>
        <row r="11">
          <cell r="B11">
            <v>25.954166666666666</v>
          </cell>
          <cell r="C11">
            <v>33.700000000000003</v>
          </cell>
          <cell r="D11">
            <v>19.899999999999999</v>
          </cell>
          <cell r="E11">
            <v>56.708333333333336</v>
          </cell>
          <cell r="F11">
            <v>74</v>
          </cell>
          <cell r="G11">
            <v>34</v>
          </cell>
          <cell r="H11">
            <v>9</v>
          </cell>
          <cell r="J11">
            <v>23.040000000000003</v>
          </cell>
          <cell r="K11" t="str">
            <v>*</v>
          </cell>
        </row>
        <row r="12">
          <cell r="B12">
            <v>27.112499999999997</v>
          </cell>
          <cell r="C12">
            <v>33.5</v>
          </cell>
          <cell r="D12">
            <v>22.2</v>
          </cell>
          <cell r="E12">
            <v>57.75</v>
          </cell>
          <cell r="F12">
            <v>89</v>
          </cell>
          <cell r="G12">
            <v>38</v>
          </cell>
          <cell r="H12">
            <v>9.3600000000000012</v>
          </cell>
          <cell r="J12">
            <v>30.240000000000002</v>
          </cell>
          <cell r="K12" t="str">
            <v>*</v>
          </cell>
        </row>
        <row r="13">
          <cell r="B13">
            <v>24.791666666666671</v>
          </cell>
          <cell r="C13">
            <v>30.2</v>
          </cell>
          <cell r="D13">
            <v>22.4</v>
          </cell>
          <cell r="E13">
            <v>80.916666666666671</v>
          </cell>
          <cell r="F13">
            <v>93</v>
          </cell>
          <cell r="G13">
            <v>57</v>
          </cell>
          <cell r="H13">
            <v>10.08</v>
          </cell>
          <cell r="J13">
            <v>26.28</v>
          </cell>
          <cell r="K13" t="str">
            <v>*</v>
          </cell>
        </row>
        <row r="14">
          <cell r="B14">
            <v>25.633333333333336</v>
          </cell>
          <cell r="C14">
            <v>31.6</v>
          </cell>
          <cell r="D14">
            <v>21.3</v>
          </cell>
          <cell r="E14">
            <v>72.333333333333329</v>
          </cell>
          <cell r="F14">
            <v>93</v>
          </cell>
          <cell r="G14">
            <v>46</v>
          </cell>
          <cell r="H14">
            <v>7.2</v>
          </cell>
          <cell r="J14">
            <v>19.440000000000001</v>
          </cell>
          <cell r="K14" t="str">
            <v>*</v>
          </cell>
        </row>
        <row r="15">
          <cell r="B15">
            <v>27.620833333333337</v>
          </cell>
          <cell r="C15">
            <v>35</v>
          </cell>
          <cell r="D15">
            <v>23.4</v>
          </cell>
          <cell r="E15">
            <v>61.75</v>
          </cell>
          <cell r="F15">
            <v>83</v>
          </cell>
          <cell r="G15">
            <v>32</v>
          </cell>
          <cell r="H15">
            <v>5.7600000000000007</v>
          </cell>
          <cell r="J15">
            <v>21.6</v>
          </cell>
          <cell r="K15" t="str">
            <v>*</v>
          </cell>
        </row>
        <row r="16">
          <cell r="B16">
            <v>27.483333333333334</v>
          </cell>
          <cell r="C16">
            <v>33.799999999999997</v>
          </cell>
          <cell r="D16">
            <v>22.5</v>
          </cell>
          <cell r="E16">
            <v>59.375</v>
          </cell>
          <cell r="F16">
            <v>77</v>
          </cell>
          <cell r="G16">
            <v>34</v>
          </cell>
          <cell r="H16">
            <v>8.64</v>
          </cell>
          <cell r="J16">
            <v>23.040000000000003</v>
          </cell>
          <cell r="K16" t="str">
            <v>*</v>
          </cell>
        </row>
        <row r="17">
          <cell r="B17">
            <v>26</v>
          </cell>
          <cell r="C17">
            <v>32.299999999999997</v>
          </cell>
          <cell r="D17">
            <v>21.2</v>
          </cell>
          <cell r="E17">
            <v>69.916666666666671</v>
          </cell>
          <cell r="F17">
            <v>93</v>
          </cell>
          <cell r="G17">
            <v>41</v>
          </cell>
          <cell r="H17">
            <v>12.24</v>
          </cell>
          <cell r="J17">
            <v>32.76</v>
          </cell>
          <cell r="K17" t="str">
            <v>*</v>
          </cell>
        </row>
        <row r="18">
          <cell r="B18">
            <v>27.408333333333335</v>
          </cell>
          <cell r="C18">
            <v>33.6</v>
          </cell>
          <cell r="D18">
            <v>22.6</v>
          </cell>
          <cell r="E18">
            <v>64.5</v>
          </cell>
          <cell r="F18">
            <v>86</v>
          </cell>
          <cell r="G18">
            <v>38</v>
          </cell>
          <cell r="H18">
            <v>7.5600000000000005</v>
          </cell>
          <cell r="J18">
            <v>16.920000000000002</v>
          </cell>
          <cell r="K18" t="str">
            <v>*</v>
          </cell>
        </row>
        <row r="19">
          <cell r="B19">
            <v>24.304166666666664</v>
          </cell>
          <cell r="C19">
            <v>28</v>
          </cell>
          <cell r="D19">
            <v>22.1</v>
          </cell>
          <cell r="E19">
            <v>75.708333333333329</v>
          </cell>
          <cell r="F19">
            <v>92</v>
          </cell>
          <cell r="G19">
            <v>60</v>
          </cell>
          <cell r="H19">
            <v>7.9200000000000008</v>
          </cell>
          <cell r="J19">
            <v>22.68</v>
          </cell>
          <cell r="K19" t="str">
            <v>*</v>
          </cell>
        </row>
        <row r="20">
          <cell r="B20">
            <v>23.683333333333337</v>
          </cell>
          <cell r="C20">
            <v>30.3</v>
          </cell>
          <cell r="D20">
            <v>19.899999999999999</v>
          </cell>
          <cell r="E20">
            <v>80.833333333333329</v>
          </cell>
          <cell r="F20">
            <v>95</v>
          </cell>
          <cell r="G20">
            <v>54</v>
          </cell>
          <cell r="H20">
            <v>10.44</v>
          </cell>
          <cell r="J20">
            <v>37.440000000000005</v>
          </cell>
          <cell r="K20">
            <v>0</v>
          </cell>
        </row>
        <row r="21">
          <cell r="B21">
            <v>24.737499999999997</v>
          </cell>
          <cell r="C21">
            <v>29.8</v>
          </cell>
          <cell r="D21">
            <v>22.5</v>
          </cell>
          <cell r="E21">
            <v>81.541666666666671</v>
          </cell>
          <cell r="F21">
            <v>91</v>
          </cell>
          <cell r="G21">
            <v>59</v>
          </cell>
          <cell r="H21">
            <v>5.4</v>
          </cell>
          <cell r="J21">
            <v>15.840000000000002</v>
          </cell>
          <cell r="K21">
            <v>0.60000000000000009</v>
          </cell>
        </row>
        <row r="22">
          <cell r="B22">
            <v>22.150000000000002</v>
          </cell>
          <cell r="C22">
            <v>25.5</v>
          </cell>
          <cell r="D22">
            <v>19.7</v>
          </cell>
          <cell r="E22">
            <v>92.75</v>
          </cell>
          <cell r="F22">
            <v>95</v>
          </cell>
          <cell r="G22">
            <v>77</v>
          </cell>
          <cell r="H22">
            <v>7.5600000000000005</v>
          </cell>
          <cell r="J22">
            <v>30.6</v>
          </cell>
          <cell r="K22">
            <v>70.000000000000014</v>
          </cell>
        </row>
        <row r="23">
          <cell r="B23">
            <v>22.720833333333331</v>
          </cell>
          <cell r="C23">
            <v>28.9</v>
          </cell>
          <cell r="D23">
            <v>19.8</v>
          </cell>
          <cell r="E23">
            <v>85</v>
          </cell>
          <cell r="F23">
            <v>95</v>
          </cell>
          <cell r="G23">
            <v>57</v>
          </cell>
          <cell r="H23">
            <v>10.44</v>
          </cell>
          <cell r="J23">
            <v>27.720000000000002</v>
          </cell>
          <cell r="K23">
            <v>24.6</v>
          </cell>
        </row>
        <row r="24">
          <cell r="B24">
            <v>24.295833333333331</v>
          </cell>
          <cell r="C24">
            <v>28.5</v>
          </cell>
          <cell r="D24">
            <v>22.1</v>
          </cell>
          <cell r="E24">
            <v>83.125</v>
          </cell>
          <cell r="F24">
            <v>95</v>
          </cell>
          <cell r="G24">
            <v>62</v>
          </cell>
          <cell r="H24">
            <v>5.04</v>
          </cell>
          <cell r="J24">
            <v>17.64</v>
          </cell>
          <cell r="K24">
            <v>1.4</v>
          </cell>
        </row>
        <row r="25">
          <cell r="B25">
            <v>24.791666666666671</v>
          </cell>
          <cell r="C25">
            <v>31.1</v>
          </cell>
          <cell r="D25">
            <v>21.2</v>
          </cell>
          <cell r="E25">
            <v>74.75</v>
          </cell>
          <cell r="F25">
            <v>93</v>
          </cell>
          <cell r="G25">
            <v>49</v>
          </cell>
          <cell r="H25">
            <v>4.6800000000000006</v>
          </cell>
          <cell r="J25">
            <v>17.64</v>
          </cell>
          <cell r="K25">
            <v>0</v>
          </cell>
        </row>
        <row r="26">
          <cell r="B26">
            <v>24.633333333333336</v>
          </cell>
          <cell r="C26">
            <v>30.4</v>
          </cell>
          <cell r="D26">
            <v>20.2</v>
          </cell>
          <cell r="E26">
            <v>67.083333333333329</v>
          </cell>
          <cell r="F26">
            <v>85</v>
          </cell>
          <cell r="G26">
            <v>43</v>
          </cell>
          <cell r="H26">
            <v>6.12</v>
          </cell>
          <cell r="J26">
            <v>21.96</v>
          </cell>
          <cell r="K26">
            <v>0</v>
          </cell>
        </row>
        <row r="27">
          <cell r="B27">
            <v>24.529166666666665</v>
          </cell>
          <cell r="C27">
            <v>31.5</v>
          </cell>
          <cell r="D27">
            <v>19.8</v>
          </cell>
          <cell r="E27">
            <v>65.291666666666671</v>
          </cell>
          <cell r="F27">
            <v>80</v>
          </cell>
          <cell r="G27">
            <v>40</v>
          </cell>
          <cell r="H27">
            <v>5.04</v>
          </cell>
          <cell r="J27">
            <v>15.48</v>
          </cell>
          <cell r="K27">
            <v>0</v>
          </cell>
        </row>
        <row r="28">
          <cell r="B28">
            <v>24.179166666666664</v>
          </cell>
          <cell r="C28">
            <v>28.8</v>
          </cell>
          <cell r="D28">
            <v>21.5</v>
          </cell>
          <cell r="E28">
            <v>79.458333333333329</v>
          </cell>
          <cell r="F28">
            <v>95</v>
          </cell>
          <cell r="G28">
            <v>60</v>
          </cell>
          <cell r="H28">
            <v>9.3600000000000012</v>
          </cell>
          <cell r="J28">
            <v>31.319999999999997</v>
          </cell>
          <cell r="K28">
            <v>37.6</v>
          </cell>
        </row>
        <row r="29">
          <cell r="B29">
            <v>23.320833333333326</v>
          </cell>
          <cell r="C29">
            <v>30.2</v>
          </cell>
          <cell r="D29">
            <v>20.399999999999999</v>
          </cell>
          <cell r="E29">
            <v>86.416666666666671</v>
          </cell>
          <cell r="F29">
            <v>95</v>
          </cell>
          <cell r="G29">
            <v>56</v>
          </cell>
          <cell r="H29">
            <v>9.7200000000000006</v>
          </cell>
          <cell r="J29">
            <v>27.36</v>
          </cell>
          <cell r="K29">
            <v>8.4</v>
          </cell>
        </row>
        <row r="30">
          <cell r="B30">
            <v>24.504166666666666</v>
          </cell>
          <cell r="C30">
            <v>31.4</v>
          </cell>
          <cell r="D30">
            <v>22.8</v>
          </cell>
          <cell r="E30">
            <v>87.208333333333329</v>
          </cell>
          <cell r="F30">
            <v>95</v>
          </cell>
          <cell r="G30">
            <v>60</v>
          </cell>
          <cell r="H30">
            <v>6.48</v>
          </cell>
          <cell r="J30">
            <v>26.64</v>
          </cell>
          <cell r="K30">
            <v>8.3999999999999986</v>
          </cell>
        </row>
        <row r="31">
          <cell r="B31">
            <v>25.449999999999992</v>
          </cell>
          <cell r="C31">
            <v>31</v>
          </cell>
          <cell r="D31">
            <v>22</v>
          </cell>
          <cell r="E31">
            <v>82.208333333333329</v>
          </cell>
          <cell r="F31">
            <v>95</v>
          </cell>
          <cell r="G31">
            <v>57</v>
          </cell>
          <cell r="H31">
            <v>7.2</v>
          </cell>
          <cell r="J31">
            <v>25.56</v>
          </cell>
          <cell r="K31">
            <v>3.8</v>
          </cell>
        </row>
        <row r="32">
          <cell r="B32">
            <v>23.595833333333335</v>
          </cell>
          <cell r="C32">
            <v>26.9</v>
          </cell>
          <cell r="D32">
            <v>21.2</v>
          </cell>
          <cell r="E32">
            <v>87.625</v>
          </cell>
          <cell r="F32">
            <v>95</v>
          </cell>
          <cell r="G32">
            <v>72</v>
          </cell>
          <cell r="H32">
            <v>9</v>
          </cell>
          <cell r="J32">
            <v>21.96</v>
          </cell>
          <cell r="K32">
            <v>20.799999999999997</v>
          </cell>
        </row>
        <row r="33">
          <cell r="B33">
            <v>22.716666666666665</v>
          </cell>
          <cell r="C33">
            <v>28.5</v>
          </cell>
          <cell r="D33">
            <v>18.899999999999999</v>
          </cell>
          <cell r="E33">
            <v>77.625</v>
          </cell>
          <cell r="F33">
            <v>91</v>
          </cell>
          <cell r="G33">
            <v>50</v>
          </cell>
          <cell r="H33">
            <v>6.48</v>
          </cell>
          <cell r="J33">
            <v>16.559999999999999</v>
          </cell>
          <cell r="K33">
            <v>0</v>
          </cell>
        </row>
        <row r="34">
          <cell r="B34">
            <v>21.654166666666665</v>
          </cell>
          <cell r="C34">
            <v>29.5</v>
          </cell>
          <cell r="D34">
            <v>15.8</v>
          </cell>
          <cell r="E34">
            <v>73.416666666666671</v>
          </cell>
          <cell r="F34">
            <v>91</v>
          </cell>
          <cell r="G34">
            <v>40</v>
          </cell>
          <cell r="H34">
            <v>5.7600000000000007</v>
          </cell>
          <cell r="J34">
            <v>15.840000000000002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  <sheetName val="BoletimAngélic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rascunho"/>
      <sheetName val="Agosto"/>
      <sheetName val="Setembro"/>
      <sheetName val="Outubro"/>
      <sheetName val="Novembro"/>
      <sheetName val="Dezembro"/>
      <sheetName val="BoletimAquidauan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AralMoreir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Bandeirante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  <sheetName val="BoletimBataguassu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22.320833333333329</v>
          </cell>
          <cell r="C5">
            <v>27.9</v>
          </cell>
          <cell r="D5">
            <v>20</v>
          </cell>
          <cell r="E5">
            <v>93.833333333333329</v>
          </cell>
          <cell r="F5">
            <v>99</v>
          </cell>
          <cell r="G5">
            <v>66</v>
          </cell>
          <cell r="H5">
            <v>9.7200000000000006</v>
          </cell>
          <cell r="J5">
            <v>28.08</v>
          </cell>
          <cell r="K5">
            <v>19.799999999999997</v>
          </cell>
        </row>
        <row r="6">
          <cell r="B6">
            <v>23.229166666666668</v>
          </cell>
          <cell r="C6">
            <v>27.8</v>
          </cell>
          <cell r="D6">
            <v>19.8</v>
          </cell>
          <cell r="E6">
            <v>91.083333333333329</v>
          </cell>
          <cell r="F6">
            <v>99</v>
          </cell>
          <cell r="G6">
            <v>72</v>
          </cell>
          <cell r="H6">
            <v>11.879999999999999</v>
          </cell>
          <cell r="J6">
            <v>23.040000000000003</v>
          </cell>
          <cell r="K6">
            <v>5.1999999999999993</v>
          </cell>
        </row>
        <row r="7">
          <cell r="B7">
            <v>23.674999999999997</v>
          </cell>
          <cell r="C7">
            <v>28.7</v>
          </cell>
          <cell r="D7">
            <v>21</v>
          </cell>
          <cell r="E7">
            <v>89.458333333333329</v>
          </cell>
          <cell r="F7">
            <v>99</v>
          </cell>
          <cell r="G7">
            <v>64</v>
          </cell>
          <cell r="H7">
            <v>10.44</v>
          </cell>
          <cell r="J7">
            <v>25.2</v>
          </cell>
          <cell r="K7">
            <v>0</v>
          </cell>
        </row>
        <row r="8">
          <cell r="B8">
            <v>21.683333333333334</v>
          </cell>
          <cell r="C8">
            <v>23.8</v>
          </cell>
          <cell r="D8">
            <v>18.7</v>
          </cell>
          <cell r="E8">
            <v>88.416666666666671</v>
          </cell>
          <cell r="F8">
            <v>98</v>
          </cell>
          <cell r="G8">
            <v>80</v>
          </cell>
          <cell r="H8">
            <v>16.2</v>
          </cell>
          <cell r="J8">
            <v>33.119999999999997</v>
          </cell>
          <cell r="K8">
            <v>0</v>
          </cell>
        </row>
        <row r="9">
          <cell r="B9">
            <v>18.350000000000005</v>
          </cell>
          <cell r="C9">
            <v>25.5</v>
          </cell>
          <cell r="D9">
            <v>12.6</v>
          </cell>
          <cell r="E9">
            <v>79.666666666666671</v>
          </cell>
          <cell r="F9">
            <v>94</v>
          </cell>
          <cell r="G9">
            <v>66</v>
          </cell>
          <cell r="H9">
            <v>15.120000000000001</v>
          </cell>
          <cell r="J9">
            <v>29.880000000000003</v>
          </cell>
          <cell r="K9">
            <v>0</v>
          </cell>
        </row>
        <row r="10">
          <cell r="B10">
            <v>20.687500000000004</v>
          </cell>
          <cell r="C10">
            <v>26.8</v>
          </cell>
          <cell r="D10">
            <v>16.3</v>
          </cell>
          <cell r="E10">
            <v>82.291666666666671</v>
          </cell>
          <cell r="F10">
            <v>98</v>
          </cell>
          <cell r="G10">
            <v>61</v>
          </cell>
          <cell r="H10">
            <v>23.040000000000003</v>
          </cell>
          <cell r="J10">
            <v>44.64</v>
          </cell>
          <cell r="K10">
            <v>0</v>
          </cell>
        </row>
        <row r="11">
          <cell r="B11">
            <v>21.650000000000002</v>
          </cell>
          <cell r="C11">
            <v>28.5</v>
          </cell>
          <cell r="D11">
            <v>16.600000000000001</v>
          </cell>
          <cell r="E11">
            <v>79.791666666666671</v>
          </cell>
          <cell r="F11">
            <v>97</v>
          </cell>
          <cell r="G11">
            <v>58</v>
          </cell>
          <cell r="H11">
            <v>24.12</v>
          </cell>
          <cell r="J11">
            <v>45</v>
          </cell>
          <cell r="K11">
            <v>0</v>
          </cell>
        </row>
        <row r="12">
          <cell r="B12">
            <v>20.745833333333334</v>
          </cell>
          <cell r="C12">
            <v>23.7</v>
          </cell>
          <cell r="D12">
            <v>18.8</v>
          </cell>
          <cell r="E12">
            <v>93.625</v>
          </cell>
          <cell r="F12">
            <v>99</v>
          </cell>
          <cell r="G12">
            <v>78</v>
          </cell>
          <cell r="H12">
            <v>12.6</v>
          </cell>
          <cell r="J12">
            <v>27.36</v>
          </cell>
          <cell r="K12">
            <v>4.5999999999999996</v>
          </cell>
        </row>
        <row r="13">
          <cell r="B13">
            <v>19.350000000000001</v>
          </cell>
          <cell r="C13">
            <v>24.7</v>
          </cell>
          <cell r="D13">
            <v>15.4</v>
          </cell>
          <cell r="E13">
            <v>87.583333333333329</v>
          </cell>
          <cell r="F13">
            <v>99</v>
          </cell>
          <cell r="G13">
            <v>54</v>
          </cell>
          <cell r="H13">
            <v>14.04</v>
          </cell>
          <cell r="J13">
            <v>27.720000000000002</v>
          </cell>
          <cell r="K13">
            <v>0.2</v>
          </cell>
        </row>
        <row r="14">
          <cell r="B14">
            <v>19.791666666666664</v>
          </cell>
          <cell r="C14">
            <v>24.8</v>
          </cell>
          <cell r="D14">
            <v>15.7</v>
          </cell>
          <cell r="E14">
            <v>76.458333333333329</v>
          </cell>
          <cell r="F14">
            <v>94</v>
          </cell>
          <cell r="G14">
            <v>59</v>
          </cell>
          <cell r="H14">
            <v>6.48</v>
          </cell>
          <cell r="J14">
            <v>15.840000000000002</v>
          </cell>
          <cell r="K14">
            <v>0</v>
          </cell>
        </row>
        <row r="15">
          <cell r="B15">
            <v>22.241666666666664</v>
          </cell>
          <cell r="C15">
            <v>30.3</v>
          </cell>
          <cell r="D15">
            <v>17.7</v>
          </cell>
          <cell r="E15">
            <v>79.5</v>
          </cell>
          <cell r="F15">
            <v>97</v>
          </cell>
          <cell r="G15">
            <v>55</v>
          </cell>
          <cell r="H15">
            <v>11.879999999999999</v>
          </cell>
          <cell r="J15">
            <v>23.040000000000003</v>
          </cell>
          <cell r="K15">
            <v>0</v>
          </cell>
        </row>
        <row r="16">
          <cell r="B16">
            <v>20.654166666666669</v>
          </cell>
          <cell r="C16">
            <v>23.8</v>
          </cell>
          <cell r="D16">
            <v>17.5</v>
          </cell>
          <cell r="E16">
            <v>94.833333333333329</v>
          </cell>
          <cell r="F16">
            <v>99</v>
          </cell>
          <cell r="G16">
            <v>78</v>
          </cell>
          <cell r="H16">
            <v>22.68</v>
          </cell>
          <cell r="J16">
            <v>38.880000000000003</v>
          </cell>
          <cell r="K16">
            <v>88.600000000000009</v>
          </cell>
        </row>
        <row r="17">
          <cell r="B17">
            <v>19.304166666666671</v>
          </cell>
          <cell r="C17">
            <v>21.8</v>
          </cell>
          <cell r="D17">
            <v>17.899999999999999</v>
          </cell>
          <cell r="E17">
            <v>97.208333333333329</v>
          </cell>
          <cell r="F17">
            <v>99</v>
          </cell>
          <cell r="G17">
            <v>89</v>
          </cell>
          <cell r="H17">
            <v>12.6</v>
          </cell>
          <cell r="J17">
            <v>26.28</v>
          </cell>
          <cell r="K17">
            <v>6.2</v>
          </cell>
        </row>
        <row r="18">
          <cell r="B18">
            <v>20.93333333333333</v>
          </cell>
          <cell r="C18">
            <v>27.4</v>
          </cell>
          <cell r="D18">
            <v>17.8</v>
          </cell>
          <cell r="E18">
            <v>88.25</v>
          </cell>
          <cell r="F18">
            <v>99</v>
          </cell>
          <cell r="G18">
            <v>57</v>
          </cell>
          <cell r="H18">
            <v>11.879999999999999</v>
          </cell>
          <cell r="J18">
            <v>25.92</v>
          </cell>
          <cell r="K18">
            <v>0</v>
          </cell>
        </row>
        <row r="19">
          <cell r="B19">
            <v>21.537500000000005</v>
          </cell>
          <cell r="C19">
            <v>25.7</v>
          </cell>
          <cell r="D19">
            <v>19.3</v>
          </cell>
          <cell r="E19">
            <v>89.916666666666671</v>
          </cell>
          <cell r="F19">
            <v>99</v>
          </cell>
          <cell r="G19">
            <v>75</v>
          </cell>
          <cell r="H19">
            <v>8.64</v>
          </cell>
          <cell r="J19">
            <v>18.720000000000002</v>
          </cell>
          <cell r="K19">
            <v>16.8</v>
          </cell>
        </row>
        <row r="20">
          <cell r="B20">
            <v>21.216666666666665</v>
          </cell>
          <cell r="C20">
            <v>26.5</v>
          </cell>
          <cell r="D20">
            <v>18.899999999999999</v>
          </cell>
          <cell r="E20">
            <v>94.166666666666671</v>
          </cell>
          <cell r="F20">
            <v>99</v>
          </cell>
          <cell r="G20">
            <v>73</v>
          </cell>
          <cell r="H20">
            <v>13.32</v>
          </cell>
          <cell r="J20">
            <v>24.48</v>
          </cell>
          <cell r="K20">
            <v>8.6</v>
          </cell>
        </row>
        <row r="21">
          <cell r="B21">
            <v>21.054166666666671</v>
          </cell>
          <cell r="C21">
            <v>23.9</v>
          </cell>
          <cell r="D21">
            <v>19.899999999999999</v>
          </cell>
          <cell r="E21">
            <v>96.5</v>
          </cell>
          <cell r="F21">
            <v>99</v>
          </cell>
          <cell r="G21">
            <v>87</v>
          </cell>
          <cell r="H21">
            <v>14.76</v>
          </cell>
          <cell r="J21">
            <v>28.44</v>
          </cell>
          <cell r="K21">
            <v>1.9999999999999998</v>
          </cell>
        </row>
        <row r="22">
          <cell r="B22">
            <v>19.962500000000002</v>
          </cell>
          <cell r="C22">
            <v>20.8</v>
          </cell>
          <cell r="D22">
            <v>18.899999999999999</v>
          </cell>
          <cell r="E22">
            <v>98.333333333333329</v>
          </cell>
          <cell r="F22">
            <v>99</v>
          </cell>
          <cell r="G22">
            <v>94</v>
          </cell>
          <cell r="H22">
            <v>14.4</v>
          </cell>
          <cell r="J22">
            <v>31.319999999999997</v>
          </cell>
          <cell r="K22">
            <v>15.199999999999998</v>
          </cell>
        </row>
        <row r="23">
          <cell r="B23">
            <v>20.912500000000005</v>
          </cell>
          <cell r="C23">
            <v>26.3</v>
          </cell>
          <cell r="D23">
            <v>18.8</v>
          </cell>
          <cell r="E23">
            <v>94.208333333333329</v>
          </cell>
          <cell r="F23">
            <v>99</v>
          </cell>
          <cell r="G23">
            <v>74</v>
          </cell>
          <cell r="H23">
            <v>14.76</v>
          </cell>
          <cell r="J23">
            <v>30.96</v>
          </cell>
          <cell r="K23">
            <v>15.6</v>
          </cell>
        </row>
        <row r="24">
          <cell r="B24">
            <v>22.045833333333331</v>
          </cell>
          <cell r="C24">
            <v>27.9</v>
          </cell>
          <cell r="D24">
            <v>18.8</v>
          </cell>
          <cell r="E24">
            <v>89.375</v>
          </cell>
          <cell r="F24">
            <v>99</v>
          </cell>
          <cell r="G24">
            <v>61</v>
          </cell>
          <cell r="H24">
            <v>11.879999999999999</v>
          </cell>
          <cell r="J24">
            <v>26.28</v>
          </cell>
          <cell r="K24">
            <v>0.2</v>
          </cell>
        </row>
        <row r="25">
          <cell r="B25">
            <v>22.191666666666663</v>
          </cell>
          <cell r="C25">
            <v>28.9</v>
          </cell>
          <cell r="D25">
            <v>18.2</v>
          </cell>
          <cell r="E25">
            <v>86.541666666666671</v>
          </cell>
          <cell r="F25">
            <v>99</v>
          </cell>
          <cell r="G25">
            <v>56</v>
          </cell>
          <cell r="H25">
            <v>11.520000000000001</v>
          </cell>
          <cell r="J25">
            <v>26.64</v>
          </cell>
          <cell r="K25">
            <v>0</v>
          </cell>
        </row>
        <row r="26">
          <cell r="B26">
            <v>22.420833333333334</v>
          </cell>
          <cell r="C26">
            <v>28.7</v>
          </cell>
          <cell r="D26">
            <v>18.100000000000001</v>
          </cell>
          <cell r="E26">
            <v>85.166666666666671</v>
          </cell>
          <cell r="F26">
            <v>99</v>
          </cell>
          <cell r="G26">
            <v>60</v>
          </cell>
          <cell r="H26">
            <v>15.840000000000002</v>
          </cell>
          <cell r="J26">
            <v>30.96</v>
          </cell>
          <cell r="K26">
            <v>0</v>
          </cell>
        </row>
        <row r="27">
          <cell r="B27">
            <v>22.045833333333334</v>
          </cell>
          <cell r="C27">
            <v>28.3</v>
          </cell>
          <cell r="D27">
            <v>18.100000000000001</v>
          </cell>
          <cell r="E27">
            <v>80.166666666666671</v>
          </cell>
          <cell r="F27">
            <v>95</v>
          </cell>
          <cell r="G27">
            <v>55</v>
          </cell>
          <cell r="H27">
            <v>15.120000000000001</v>
          </cell>
          <cell r="J27">
            <v>29.16</v>
          </cell>
          <cell r="K27">
            <v>0</v>
          </cell>
        </row>
        <row r="28">
          <cell r="B28">
            <v>18.079166666666662</v>
          </cell>
          <cell r="C28">
            <v>22.1</v>
          </cell>
          <cell r="D28">
            <v>15.9</v>
          </cell>
          <cell r="E28">
            <v>96.291666666666671</v>
          </cell>
          <cell r="F28">
            <v>99</v>
          </cell>
          <cell r="G28">
            <v>81</v>
          </cell>
          <cell r="H28">
            <v>24.12</v>
          </cell>
          <cell r="J28">
            <v>47.88</v>
          </cell>
          <cell r="K28">
            <v>64.800000000000011</v>
          </cell>
        </row>
        <row r="29">
          <cell r="B29">
            <v>19.258333333333333</v>
          </cell>
          <cell r="C29">
            <v>24.5</v>
          </cell>
          <cell r="D29">
            <v>16.899999999999999</v>
          </cell>
          <cell r="E29">
            <v>98.041666666666671</v>
          </cell>
          <cell r="F29">
            <v>100</v>
          </cell>
          <cell r="G29">
            <v>87</v>
          </cell>
          <cell r="H29">
            <v>12.6</v>
          </cell>
          <cell r="J29">
            <v>27.720000000000002</v>
          </cell>
          <cell r="K29">
            <v>0.60000000000000009</v>
          </cell>
        </row>
        <row r="30">
          <cell r="B30">
            <v>23.25833333333334</v>
          </cell>
          <cell r="C30">
            <v>29.9</v>
          </cell>
          <cell r="D30">
            <v>20.5</v>
          </cell>
          <cell r="E30">
            <v>91</v>
          </cell>
          <cell r="F30">
            <v>100</v>
          </cell>
          <cell r="G30">
            <v>64</v>
          </cell>
          <cell r="H30">
            <v>10.8</v>
          </cell>
          <cell r="J30">
            <v>24.12</v>
          </cell>
          <cell r="K30">
            <v>0</v>
          </cell>
        </row>
        <row r="31">
          <cell r="B31">
            <v>20.562500000000004</v>
          </cell>
          <cell r="C31">
            <v>22.3</v>
          </cell>
          <cell r="D31">
            <v>18.7</v>
          </cell>
          <cell r="E31">
            <v>97.375</v>
          </cell>
          <cell r="F31">
            <v>100</v>
          </cell>
          <cell r="G31">
            <v>88</v>
          </cell>
          <cell r="H31">
            <v>13.68</v>
          </cell>
          <cell r="J31">
            <v>25.56</v>
          </cell>
          <cell r="K31">
            <v>78</v>
          </cell>
        </row>
        <row r="32">
          <cell r="B32">
            <v>19.904166666666665</v>
          </cell>
          <cell r="C32">
            <v>23.4</v>
          </cell>
          <cell r="D32">
            <v>17.600000000000001</v>
          </cell>
          <cell r="E32">
            <v>90.333333333333329</v>
          </cell>
          <cell r="F32">
            <v>100</v>
          </cell>
          <cell r="G32">
            <v>63</v>
          </cell>
          <cell r="H32">
            <v>13.32</v>
          </cell>
          <cell r="J32">
            <v>27</v>
          </cell>
          <cell r="K32">
            <v>0.8</v>
          </cell>
        </row>
        <row r="33">
          <cell r="B33">
            <v>16.879166666666666</v>
          </cell>
          <cell r="C33">
            <v>23.5</v>
          </cell>
          <cell r="D33">
            <v>11.1</v>
          </cell>
          <cell r="E33">
            <v>62</v>
          </cell>
          <cell r="F33">
            <v>83</v>
          </cell>
          <cell r="G33">
            <v>38</v>
          </cell>
          <cell r="H33">
            <v>16.559999999999999</v>
          </cell>
          <cell r="J33">
            <v>25.92</v>
          </cell>
          <cell r="K33">
            <v>0</v>
          </cell>
        </row>
        <row r="34">
          <cell r="B34">
            <v>17.716666666666669</v>
          </cell>
          <cell r="C34">
            <v>25.9</v>
          </cell>
          <cell r="D34">
            <v>10.9</v>
          </cell>
          <cell r="E34">
            <v>64.625</v>
          </cell>
          <cell r="F34">
            <v>85</v>
          </cell>
          <cell r="G34">
            <v>35</v>
          </cell>
          <cell r="H34">
            <v>12.6</v>
          </cell>
          <cell r="J34">
            <v>23.040000000000003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BoletimBelaVista_2023 (RETIR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0"/>
      <sheetData sheetId="1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rascunho"/>
      <sheetName val="Setembro"/>
      <sheetName val="Outubro"/>
      <sheetName val="Novembro"/>
      <sheetName val="Dezembro"/>
      <sheetName val="BoletimBonito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BoletimBrasilândia_2023 (DEP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0"/>
      <sheetData sheetId="11"/>
      <sheetData sheetId="1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Caarapó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2"/>
      <sheetName val="Julho"/>
      <sheetName val="Agosto"/>
      <sheetName val="Setembro"/>
      <sheetName val="Outubro"/>
      <sheetName val="Novembro"/>
      <sheetName val="Dezembro"/>
      <sheetName val="BoletimCamapuã_2023 (GO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CampoGrande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BoletimCassilândia_2023 (PA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">
          <cell r="B5" t="str">
            <v>*</v>
          </cell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Corumbá_2023 (GO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CostaRic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23.666666666666668</v>
          </cell>
          <cell r="C5">
            <v>30.7</v>
          </cell>
          <cell r="D5">
            <v>20</v>
          </cell>
          <cell r="E5">
            <v>87</v>
          </cell>
          <cell r="F5">
            <v>100</v>
          </cell>
          <cell r="G5">
            <v>55</v>
          </cell>
          <cell r="H5">
            <v>16.920000000000002</v>
          </cell>
          <cell r="J5">
            <v>46.800000000000004</v>
          </cell>
          <cell r="K5">
            <v>19.2</v>
          </cell>
        </row>
        <row r="6">
          <cell r="B6">
            <v>23.945833333333336</v>
          </cell>
          <cell r="C6">
            <v>31.5</v>
          </cell>
          <cell r="D6">
            <v>20.3</v>
          </cell>
          <cell r="E6">
            <v>90.791666666666671</v>
          </cell>
          <cell r="F6">
            <v>100</v>
          </cell>
          <cell r="G6">
            <v>59</v>
          </cell>
          <cell r="H6">
            <v>23.040000000000003</v>
          </cell>
          <cell r="J6">
            <v>48.6</v>
          </cell>
          <cell r="K6">
            <v>18.399999999999999</v>
          </cell>
        </row>
        <row r="7">
          <cell r="B7">
            <v>24.166666666666668</v>
          </cell>
          <cell r="C7">
            <v>31.7</v>
          </cell>
          <cell r="D7">
            <v>20.2</v>
          </cell>
          <cell r="E7">
            <v>87.208333333333329</v>
          </cell>
          <cell r="F7">
            <v>100</v>
          </cell>
          <cell r="G7">
            <v>54</v>
          </cell>
          <cell r="H7">
            <v>24.48</v>
          </cell>
          <cell r="J7">
            <v>40.32</v>
          </cell>
          <cell r="K7">
            <v>0</v>
          </cell>
        </row>
        <row r="8">
          <cell r="B8">
            <v>24.291666666666668</v>
          </cell>
          <cell r="C8">
            <v>30.3</v>
          </cell>
          <cell r="D8">
            <v>20.7</v>
          </cell>
          <cell r="E8">
            <v>87.083333333333329</v>
          </cell>
          <cell r="F8">
            <v>100</v>
          </cell>
          <cell r="G8">
            <v>58</v>
          </cell>
          <cell r="H8">
            <v>26.28</v>
          </cell>
          <cell r="J8">
            <v>37.080000000000005</v>
          </cell>
          <cell r="K8">
            <v>0</v>
          </cell>
        </row>
        <row r="9">
          <cell r="B9">
            <v>22.458333333333339</v>
          </cell>
          <cell r="C9">
            <v>27.1</v>
          </cell>
          <cell r="D9">
            <v>18.899999999999999</v>
          </cell>
          <cell r="E9">
            <v>87.041666666666671</v>
          </cell>
          <cell r="F9">
            <v>98</v>
          </cell>
          <cell r="G9">
            <v>70</v>
          </cell>
          <cell r="H9">
            <v>29.16</v>
          </cell>
          <cell r="J9">
            <v>45</v>
          </cell>
          <cell r="K9">
            <v>0</v>
          </cell>
        </row>
        <row r="10">
          <cell r="B10">
            <v>22.583333333333332</v>
          </cell>
          <cell r="C10">
            <v>27.9</v>
          </cell>
          <cell r="D10">
            <v>17.8</v>
          </cell>
          <cell r="E10">
            <v>80.291666666666671</v>
          </cell>
          <cell r="F10">
            <v>98</v>
          </cell>
          <cell r="G10">
            <v>62</v>
          </cell>
          <cell r="H10">
            <v>34.200000000000003</v>
          </cell>
          <cell r="J10">
            <v>53.64</v>
          </cell>
          <cell r="K10">
            <v>0</v>
          </cell>
        </row>
        <row r="11">
          <cell r="B11">
            <v>23.924999999999997</v>
          </cell>
          <cell r="C11">
            <v>32.1</v>
          </cell>
          <cell r="D11">
            <v>19</v>
          </cell>
          <cell r="E11">
            <v>77.583333333333329</v>
          </cell>
          <cell r="F11">
            <v>96</v>
          </cell>
          <cell r="G11">
            <v>47</v>
          </cell>
          <cell r="H11">
            <v>23.400000000000002</v>
          </cell>
          <cell r="J11">
            <v>34.92</v>
          </cell>
          <cell r="K11">
            <v>0</v>
          </cell>
        </row>
        <row r="12">
          <cell r="B12">
            <v>23.774999999999995</v>
          </cell>
          <cell r="C12">
            <v>30.2</v>
          </cell>
          <cell r="D12">
            <v>19.899999999999999</v>
          </cell>
          <cell r="E12">
            <v>85</v>
          </cell>
          <cell r="F12">
            <v>100</v>
          </cell>
          <cell r="G12">
            <v>59</v>
          </cell>
          <cell r="H12">
            <v>16.2</v>
          </cell>
          <cell r="J12">
            <v>47.519999999999996</v>
          </cell>
          <cell r="K12">
            <v>15.6</v>
          </cell>
        </row>
        <row r="13">
          <cell r="B13">
            <v>22.329166666666666</v>
          </cell>
          <cell r="C13">
            <v>27</v>
          </cell>
          <cell r="D13">
            <v>18.100000000000001</v>
          </cell>
          <cell r="E13">
            <v>91.5</v>
          </cell>
          <cell r="F13">
            <v>100</v>
          </cell>
          <cell r="G13">
            <v>72</v>
          </cell>
          <cell r="H13">
            <v>17.28</v>
          </cell>
          <cell r="J13">
            <v>30.6</v>
          </cell>
          <cell r="K13">
            <v>12.599999999999998</v>
          </cell>
        </row>
        <row r="14">
          <cell r="B14">
            <v>24.337500000000002</v>
          </cell>
          <cell r="C14">
            <v>30.3</v>
          </cell>
          <cell r="D14">
            <v>20.2</v>
          </cell>
          <cell r="E14">
            <v>84.166666666666671</v>
          </cell>
          <cell r="F14">
            <v>100</v>
          </cell>
          <cell r="G14">
            <v>49</v>
          </cell>
          <cell r="H14">
            <v>12.6</v>
          </cell>
          <cell r="J14">
            <v>23.400000000000002</v>
          </cell>
          <cell r="K14">
            <v>0</v>
          </cell>
        </row>
        <row r="15">
          <cell r="B15">
            <v>24.370833333333337</v>
          </cell>
          <cell r="C15">
            <v>32.6</v>
          </cell>
          <cell r="D15">
            <v>19.600000000000001</v>
          </cell>
          <cell r="E15">
            <v>82.875</v>
          </cell>
          <cell r="F15">
            <v>100</v>
          </cell>
          <cell r="G15">
            <v>47</v>
          </cell>
          <cell r="H15">
            <v>21.6</v>
          </cell>
          <cell r="J15">
            <v>30.96</v>
          </cell>
          <cell r="K15">
            <v>0</v>
          </cell>
        </row>
        <row r="16">
          <cell r="B16">
            <v>23.700000000000003</v>
          </cell>
          <cell r="C16">
            <v>29.7</v>
          </cell>
          <cell r="D16">
            <v>20.6</v>
          </cell>
          <cell r="E16">
            <v>87.791666666666671</v>
          </cell>
          <cell r="F16">
            <v>100</v>
          </cell>
          <cell r="G16">
            <v>59</v>
          </cell>
          <cell r="H16">
            <v>19.440000000000001</v>
          </cell>
          <cell r="J16">
            <v>32.4</v>
          </cell>
          <cell r="K16">
            <v>0.2</v>
          </cell>
        </row>
        <row r="17">
          <cell r="B17">
            <v>22.445833333333329</v>
          </cell>
          <cell r="C17">
            <v>27.8</v>
          </cell>
          <cell r="D17">
            <v>18.8</v>
          </cell>
          <cell r="E17">
            <v>87.416666666666671</v>
          </cell>
          <cell r="F17">
            <v>100</v>
          </cell>
          <cell r="G17">
            <v>66</v>
          </cell>
          <cell r="H17">
            <v>25.2</v>
          </cell>
          <cell r="J17">
            <v>41.04</v>
          </cell>
          <cell r="K17">
            <v>6.8</v>
          </cell>
        </row>
        <row r="18">
          <cell r="B18">
            <v>22.383333333333329</v>
          </cell>
          <cell r="C18">
            <v>29.6</v>
          </cell>
          <cell r="D18">
            <v>19.399999999999999</v>
          </cell>
          <cell r="E18">
            <v>93.083333333333329</v>
          </cell>
          <cell r="F18">
            <v>100</v>
          </cell>
          <cell r="G18">
            <v>62</v>
          </cell>
          <cell r="H18">
            <v>16.559999999999999</v>
          </cell>
          <cell r="J18">
            <v>30.240000000000002</v>
          </cell>
          <cell r="K18">
            <v>18.8</v>
          </cell>
        </row>
        <row r="19">
          <cell r="B19">
            <v>24</v>
          </cell>
          <cell r="C19">
            <v>29.7</v>
          </cell>
          <cell r="D19">
            <v>20.399999999999999</v>
          </cell>
          <cell r="E19">
            <v>88.666666666666671</v>
          </cell>
          <cell r="F19">
            <v>100</v>
          </cell>
          <cell r="G19">
            <v>62</v>
          </cell>
          <cell r="H19">
            <v>14.4</v>
          </cell>
          <cell r="J19">
            <v>31.319999999999997</v>
          </cell>
          <cell r="K19">
            <v>0</v>
          </cell>
        </row>
        <row r="20">
          <cell r="B20">
            <v>22.466666666666669</v>
          </cell>
          <cell r="C20">
            <v>27.3</v>
          </cell>
          <cell r="D20">
            <v>20.8</v>
          </cell>
          <cell r="E20">
            <v>95.958333333333329</v>
          </cell>
          <cell r="F20">
            <v>100</v>
          </cell>
          <cell r="G20">
            <v>73</v>
          </cell>
          <cell r="H20">
            <v>14.76</v>
          </cell>
          <cell r="J20">
            <v>30.240000000000002</v>
          </cell>
          <cell r="K20">
            <v>28</v>
          </cell>
        </row>
        <row r="21">
          <cell r="B21">
            <v>24.262499999999999</v>
          </cell>
          <cell r="C21">
            <v>30.2</v>
          </cell>
          <cell r="D21">
            <v>21</v>
          </cell>
          <cell r="E21">
            <v>88.166666666666671</v>
          </cell>
          <cell r="F21">
            <v>100</v>
          </cell>
          <cell r="G21">
            <v>58</v>
          </cell>
          <cell r="H21">
            <v>12.96</v>
          </cell>
          <cell r="J21">
            <v>25.2</v>
          </cell>
          <cell r="K21">
            <v>0</v>
          </cell>
        </row>
        <row r="22">
          <cell r="B22">
            <v>22.537499999999998</v>
          </cell>
          <cell r="C22">
            <v>26.9</v>
          </cell>
          <cell r="D22">
            <v>19.399999999999999</v>
          </cell>
          <cell r="E22">
            <v>96.041666666666671</v>
          </cell>
          <cell r="F22">
            <v>100</v>
          </cell>
          <cell r="G22">
            <v>79</v>
          </cell>
          <cell r="H22">
            <v>24.48</v>
          </cell>
          <cell r="J22">
            <v>35.28</v>
          </cell>
          <cell r="K22">
            <v>13.799999999999999</v>
          </cell>
        </row>
        <row r="23">
          <cell r="B23">
            <v>20.875</v>
          </cell>
          <cell r="C23">
            <v>23</v>
          </cell>
          <cell r="D23">
            <v>19</v>
          </cell>
          <cell r="E23">
            <v>96.958333333333329</v>
          </cell>
          <cell r="F23">
            <v>100</v>
          </cell>
          <cell r="G23">
            <v>87</v>
          </cell>
          <cell r="H23">
            <v>20.52</v>
          </cell>
          <cell r="J23">
            <v>38.519999999999996</v>
          </cell>
          <cell r="K23">
            <v>40</v>
          </cell>
        </row>
        <row r="24">
          <cell r="B24">
            <v>23.249999999999996</v>
          </cell>
          <cell r="C24">
            <v>29.2</v>
          </cell>
          <cell r="D24">
            <v>20.100000000000001</v>
          </cell>
          <cell r="E24">
            <v>93.375</v>
          </cell>
          <cell r="F24">
            <v>100</v>
          </cell>
          <cell r="G24">
            <v>67</v>
          </cell>
          <cell r="H24">
            <v>13.68</v>
          </cell>
          <cell r="J24">
            <v>22.32</v>
          </cell>
          <cell r="K24">
            <v>6.6</v>
          </cell>
        </row>
        <row r="25">
          <cell r="B25">
            <v>24.045833333333334</v>
          </cell>
          <cell r="C25">
            <v>29.3</v>
          </cell>
          <cell r="D25">
            <v>21.3</v>
          </cell>
          <cell r="E25">
            <v>90.375</v>
          </cell>
          <cell r="F25">
            <v>100</v>
          </cell>
          <cell r="G25">
            <v>64</v>
          </cell>
          <cell r="H25">
            <v>15.840000000000002</v>
          </cell>
          <cell r="J25">
            <v>30.96</v>
          </cell>
          <cell r="K25">
            <v>14.399999999999999</v>
          </cell>
        </row>
        <row r="26">
          <cell r="B26">
            <v>23.754166666666663</v>
          </cell>
          <cell r="C26">
            <v>29.1</v>
          </cell>
          <cell r="D26">
            <v>20</v>
          </cell>
          <cell r="E26">
            <v>86.375</v>
          </cell>
          <cell r="F26">
            <v>100</v>
          </cell>
          <cell r="G26">
            <v>60</v>
          </cell>
          <cell r="H26">
            <v>19.440000000000001</v>
          </cell>
          <cell r="J26">
            <v>30.96</v>
          </cell>
          <cell r="K26">
            <v>0</v>
          </cell>
        </row>
        <row r="27">
          <cell r="B27">
            <v>23.495833333333326</v>
          </cell>
          <cell r="C27">
            <v>29.4</v>
          </cell>
          <cell r="D27">
            <v>20.100000000000001</v>
          </cell>
          <cell r="E27">
            <v>85.25</v>
          </cell>
          <cell r="F27">
            <v>100</v>
          </cell>
          <cell r="G27">
            <v>57</v>
          </cell>
          <cell r="H27">
            <v>17.64</v>
          </cell>
          <cell r="J27">
            <v>32.4</v>
          </cell>
          <cell r="K27">
            <v>0.4</v>
          </cell>
        </row>
        <row r="28">
          <cell r="B28">
            <v>22.604166666666668</v>
          </cell>
          <cell r="C28">
            <v>27.3</v>
          </cell>
          <cell r="D28">
            <v>20.5</v>
          </cell>
          <cell r="E28">
            <v>94.958333333333329</v>
          </cell>
          <cell r="F28">
            <v>100</v>
          </cell>
          <cell r="G28">
            <v>75</v>
          </cell>
          <cell r="H28">
            <v>16.2</v>
          </cell>
          <cell r="J28">
            <v>75.600000000000009</v>
          </cell>
          <cell r="K28">
            <v>17.799999999999997</v>
          </cell>
        </row>
        <row r="29">
          <cell r="B29">
            <v>22.687500000000004</v>
          </cell>
          <cell r="C29">
            <v>28.5</v>
          </cell>
          <cell r="D29">
            <v>18.7</v>
          </cell>
          <cell r="E29">
            <v>91.375</v>
          </cell>
          <cell r="F29">
            <v>100</v>
          </cell>
          <cell r="G29">
            <v>66</v>
          </cell>
          <cell r="H29">
            <v>18.720000000000002</v>
          </cell>
          <cell r="J29">
            <v>36</v>
          </cell>
          <cell r="K29">
            <v>13.999999999999998</v>
          </cell>
        </row>
        <row r="30">
          <cell r="B30">
            <v>24.537499999999994</v>
          </cell>
          <cell r="C30">
            <v>29.4</v>
          </cell>
          <cell r="D30">
            <v>20.7</v>
          </cell>
          <cell r="E30">
            <v>90.375</v>
          </cell>
          <cell r="F30">
            <v>100</v>
          </cell>
          <cell r="G30">
            <v>67</v>
          </cell>
          <cell r="H30">
            <v>16.2</v>
          </cell>
          <cell r="J30">
            <v>29.880000000000003</v>
          </cell>
          <cell r="K30">
            <v>0.4</v>
          </cell>
        </row>
        <row r="31">
          <cell r="B31">
            <v>22.683333333333334</v>
          </cell>
          <cell r="C31">
            <v>28.9</v>
          </cell>
          <cell r="D31">
            <v>20.7</v>
          </cell>
          <cell r="E31">
            <v>94.708333333333329</v>
          </cell>
          <cell r="F31">
            <v>100</v>
          </cell>
          <cell r="G31">
            <v>68</v>
          </cell>
          <cell r="H31">
            <v>14.76</v>
          </cell>
          <cell r="J31">
            <v>45.72</v>
          </cell>
          <cell r="K31">
            <v>28.799999999999997</v>
          </cell>
        </row>
        <row r="32">
          <cell r="B32">
            <v>21.708333333333332</v>
          </cell>
          <cell r="C32">
            <v>26.6</v>
          </cell>
          <cell r="D32">
            <v>19.3</v>
          </cell>
          <cell r="E32">
            <v>96.333333333333329</v>
          </cell>
          <cell r="F32">
            <v>100</v>
          </cell>
          <cell r="G32">
            <v>76</v>
          </cell>
          <cell r="H32">
            <v>14.76</v>
          </cell>
          <cell r="J32">
            <v>27</v>
          </cell>
          <cell r="K32">
            <v>20.2</v>
          </cell>
        </row>
        <row r="33">
          <cell r="B33">
            <v>20.445833333333333</v>
          </cell>
          <cell r="C33">
            <v>27.6</v>
          </cell>
          <cell r="D33">
            <v>14.6</v>
          </cell>
          <cell r="E33">
            <v>82.666666666666671</v>
          </cell>
          <cell r="F33">
            <v>100</v>
          </cell>
          <cell r="G33">
            <v>51</v>
          </cell>
          <cell r="H33">
            <v>19.079999999999998</v>
          </cell>
          <cell r="J33">
            <v>32.04</v>
          </cell>
          <cell r="K33">
            <v>0.2</v>
          </cell>
        </row>
        <row r="34">
          <cell r="B34">
            <v>17.854166666666668</v>
          </cell>
          <cell r="C34">
            <v>27</v>
          </cell>
          <cell r="D34">
            <v>11</v>
          </cell>
          <cell r="E34">
            <v>79.083333333333329</v>
          </cell>
          <cell r="F34">
            <v>100</v>
          </cell>
          <cell r="G34">
            <v>37</v>
          </cell>
          <cell r="H34">
            <v>11.879999999999999</v>
          </cell>
          <cell r="J34">
            <v>20.88</v>
          </cell>
          <cell r="K34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Coxim_2023 (GO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Dourado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FátimaDoSul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Iguatemi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Itaporã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  <sheetName val="BoletimItaquiraí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2"/>
      <sheetName val="Julho"/>
      <sheetName val="Agosto"/>
      <sheetName val="Setembro"/>
      <sheetName val="Outubro"/>
      <sheetName val="Novembro"/>
      <sheetName val="Dezembro"/>
      <sheetName val="BoletimIvinhem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BoletimJardim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Juti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LagunaCarapã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25.804166666666664</v>
          </cell>
          <cell r="C5">
            <v>32.299999999999997</v>
          </cell>
          <cell r="D5">
            <v>22.8</v>
          </cell>
          <cell r="E5">
            <v>70.714285714285708</v>
          </cell>
          <cell r="F5">
            <v>100</v>
          </cell>
          <cell r="G5">
            <v>44</v>
          </cell>
          <cell r="H5">
            <v>10.44</v>
          </cell>
          <cell r="J5">
            <v>27.720000000000002</v>
          </cell>
          <cell r="K5">
            <v>4.2</v>
          </cell>
        </row>
        <row r="6">
          <cell r="B6">
            <v>27.358333333333334</v>
          </cell>
          <cell r="C6">
            <v>35</v>
          </cell>
          <cell r="D6">
            <v>23</v>
          </cell>
          <cell r="E6">
            <v>70.318181818181813</v>
          </cell>
          <cell r="F6">
            <v>100</v>
          </cell>
          <cell r="G6">
            <v>37</v>
          </cell>
          <cell r="H6">
            <v>14.04</v>
          </cell>
          <cell r="J6">
            <v>27.36</v>
          </cell>
          <cell r="K6">
            <v>0</v>
          </cell>
        </row>
        <row r="7">
          <cell r="B7">
            <v>26.079166666666669</v>
          </cell>
          <cell r="C7">
            <v>32.9</v>
          </cell>
          <cell r="D7">
            <v>22.7</v>
          </cell>
          <cell r="E7">
            <v>70.4375</v>
          </cell>
          <cell r="F7">
            <v>100</v>
          </cell>
          <cell r="G7">
            <v>47</v>
          </cell>
          <cell r="H7">
            <v>19.440000000000001</v>
          </cell>
          <cell r="J7">
            <v>31.319999999999997</v>
          </cell>
          <cell r="K7">
            <v>0.4</v>
          </cell>
        </row>
        <row r="8">
          <cell r="B8">
            <v>27.512500000000003</v>
          </cell>
          <cell r="C8">
            <v>34.200000000000003</v>
          </cell>
          <cell r="D8">
            <v>23.5</v>
          </cell>
          <cell r="E8">
            <v>68.227272727272734</v>
          </cell>
          <cell r="F8">
            <v>100</v>
          </cell>
          <cell r="G8">
            <v>34</v>
          </cell>
          <cell r="H8">
            <v>20.52</v>
          </cell>
          <cell r="J8">
            <v>35.64</v>
          </cell>
          <cell r="K8">
            <v>0</v>
          </cell>
        </row>
        <row r="9">
          <cell r="B9">
            <v>25.479166666666661</v>
          </cell>
          <cell r="C9">
            <v>31.2</v>
          </cell>
          <cell r="D9">
            <v>21.7</v>
          </cell>
          <cell r="E9">
            <v>62.75</v>
          </cell>
          <cell r="F9">
            <v>91</v>
          </cell>
          <cell r="G9">
            <v>39</v>
          </cell>
          <cell r="H9">
            <v>27</v>
          </cell>
          <cell r="J9">
            <v>41.4</v>
          </cell>
          <cell r="K9">
            <v>0</v>
          </cell>
        </row>
        <row r="10">
          <cell r="B10">
            <v>23.962499999999995</v>
          </cell>
          <cell r="C10">
            <v>30.3</v>
          </cell>
          <cell r="D10">
            <v>19</v>
          </cell>
          <cell r="E10">
            <v>54.833333333333336</v>
          </cell>
          <cell r="F10">
            <v>69</v>
          </cell>
          <cell r="G10">
            <v>37</v>
          </cell>
          <cell r="H10">
            <v>28.8</v>
          </cell>
          <cell r="J10">
            <v>50.4</v>
          </cell>
          <cell r="K10">
            <v>0</v>
          </cell>
        </row>
        <row r="11">
          <cell r="B11">
            <v>24.654166666666669</v>
          </cell>
          <cell r="C11">
            <v>32.200000000000003</v>
          </cell>
          <cell r="D11">
            <v>18.600000000000001</v>
          </cell>
          <cell r="E11">
            <v>58.041666666666664</v>
          </cell>
          <cell r="F11">
            <v>78</v>
          </cell>
          <cell r="G11">
            <v>38</v>
          </cell>
          <cell r="H11">
            <v>25.56</v>
          </cell>
          <cell r="J11">
            <v>47.519999999999996</v>
          </cell>
          <cell r="K11">
            <v>0</v>
          </cell>
        </row>
        <row r="12">
          <cell r="B12">
            <v>25.287500000000005</v>
          </cell>
          <cell r="C12">
            <v>33.6</v>
          </cell>
          <cell r="D12">
            <v>20.8</v>
          </cell>
          <cell r="E12">
            <v>62.363636363636367</v>
          </cell>
          <cell r="F12">
            <v>100</v>
          </cell>
          <cell r="G12">
            <v>38</v>
          </cell>
          <cell r="H12">
            <v>19.440000000000001</v>
          </cell>
          <cell r="J12">
            <v>36.72</v>
          </cell>
          <cell r="K12">
            <v>15.2</v>
          </cell>
        </row>
        <row r="13">
          <cell r="B13">
            <v>23.112500000000001</v>
          </cell>
          <cell r="C13">
            <v>27.5</v>
          </cell>
          <cell r="D13">
            <v>21</v>
          </cell>
          <cell r="E13">
            <v>80</v>
          </cell>
          <cell r="F13">
            <v>100</v>
          </cell>
          <cell r="G13">
            <v>64</v>
          </cell>
          <cell r="H13">
            <v>13.32</v>
          </cell>
          <cell r="J13">
            <v>22.68</v>
          </cell>
          <cell r="K13">
            <v>14.2</v>
          </cell>
        </row>
        <row r="14">
          <cell r="B14">
            <v>24.570833333333336</v>
          </cell>
          <cell r="C14">
            <v>31.8</v>
          </cell>
          <cell r="D14">
            <v>20</v>
          </cell>
          <cell r="E14">
            <v>72.3125</v>
          </cell>
          <cell r="F14">
            <v>100</v>
          </cell>
          <cell r="G14">
            <v>44</v>
          </cell>
          <cell r="H14">
            <v>11.520000000000001</v>
          </cell>
          <cell r="J14">
            <v>19.440000000000001</v>
          </cell>
          <cell r="K14">
            <v>0</v>
          </cell>
        </row>
        <row r="15">
          <cell r="B15">
            <v>26.062499999999996</v>
          </cell>
          <cell r="C15">
            <v>32.6</v>
          </cell>
          <cell r="D15">
            <v>21.3</v>
          </cell>
          <cell r="E15">
            <v>67.090909090909093</v>
          </cell>
          <cell r="F15">
            <v>100</v>
          </cell>
          <cell r="G15">
            <v>38</v>
          </cell>
          <cell r="H15">
            <v>11.520000000000001</v>
          </cell>
          <cell r="J15">
            <v>21.240000000000002</v>
          </cell>
          <cell r="K15">
            <v>0</v>
          </cell>
        </row>
        <row r="16">
          <cell r="B16">
            <v>25.625</v>
          </cell>
          <cell r="C16">
            <v>30.4</v>
          </cell>
          <cell r="D16">
            <v>21.8</v>
          </cell>
          <cell r="E16">
            <v>66.458333333333329</v>
          </cell>
          <cell r="F16">
            <v>86</v>
          </cell>
          <cell r="G16">
            <v>47</v>
          </cell>
          <cell r="H16">
            <v>20.88</v>
          </cell>
          <cell r="J16">
            <v>34.92</v>
          </cell>
          <cell r="K16">
            <v>0</v>
          </cell>
        </row>
        <row r="17">
          <cell r="B17">
            <v>23.845833333333335</v>
          </cell>
          <cell r="C17">
            <v>29.9</v>
          </cell>
          <cell r="D17">
            <v>20.2</v>
          </cell>
          <cell r="E17">
            <v>67.92307692307692</v>
          </cell>
          <cell r="F17">
            <v>95</v>
          </cell>
          <cell r="G17">
            <v>51</v>
          </cell>
          <cell r="H17">
            <v>26.64</v>
          </cell>
          <cell r="J17">
            <v>57.24</v>
          </cell>
          <cell r="K17">
            <v>3.4</v>
          </cell>
        </row>
        <row r="18">
          <cell r="B18">
            <v>24.729166666666661</v>
          </cell>
          <cell r="C18">
            <v>30</v>
          </cell>
          <cell r="D18">
            <v>20.2</v>
          </cell>
          <cell r="E18">
            <v>67.733333333333334</v>
          </cell>
          <cell r="F18">
            <v>100</v>
          </cell>
          <cell r="G18">
            <v>51</v>
          </cell>
          <cell r="H18">
            <v>10.44</v>
          </cell>
          <cell r="J18">
            <v>25.2</v>
          </cell>
          <cell r="K18">
            <v>0</v>
          </cell>
        </row>
        <row r="19">
          <cell r="B19">
            <v>22.383333333333336</v>
          </cell>
          <cell r="C19">
            <v>25.1</v>
          </cell>
          <cell r="D19">
            <v>19.3</v>
          </cell>
          <cell r="E19">
            <v>82.125</v>
          </cell>
          <cell r="F19">
            <v>100</v>
          </cell>
          <cell r="G19">
            <v>69</v>
          </cell>
          <cell r="H19">
            <v>22.32</v>
          </cell>
          <cell r="J19">
            <v>33.119999999999997</v>
          </cell>
          <cell r="K19">
            <v>25.799999999999997</v>
          </cell>
        </row>
        <row r="20">
          <cell r="B20">
            <v>21.900000000000002</v>
          </cell>
          <cell r="C20">
            <v>25.1</v>
          </cell>
          <cell r="D20">
            <v>20.2</v>
          </cell>
          <cell r="E20">
            <v>80.333333333333329</v>
          </cell>
          <cell r="F20">
            <v>100</v>
          </cell>
          <cell r="G20">
            <v>71</v>
          </cell>
          <cell r="H20">
            <v>20.88</v>
          </cell>
          <cell r="J20">
            <v>38.880000000000003</v>
          </cell>
          <cell r="K20">
            <v>26</v>
          </cell>
        </row>
        <row r="21">
          <cell r="B21">
            <v>23.949999999999992</v>
          </cell>
          <cell r="C21">
            <v>28.3</v>
          </cell>
          <cell r="D21">
            <v>21.7</v>
          </cell>
          <cell r="E21">
            <v>79.615384615384613</v>
          </cell>
          <cell r="F21">
            <v>100</v>
          </cell>
          <cell r="G21">
            <v>62</v>
          </cell>
          <cell r="H21">
            <v>11.16</v>
          </cell>
          <cell r="J21">
            <v>20.88</v>
          </cell>
          <cell r="K21">
            <v>0</v>
          </cell>
        </row>
        <row r="22">
          <cell r="B22">
            <v>21.879166666666663</v>
          </cell>
          <cell r="C22">
            <v>23.9</v>
          </cell>
          <cell r="D22">
            <v>20.3</v>
          </cell>
          <cell r="E22" t="str">
            <v>*</v>
          </cell>
          <cell r="F22" t="str">
            <v>*</v>
          </cell>
          <cell r="G22" t="str">
            <v>*</v>
          </cell>
          <cell r="H22">
            <v>14.04</v>
          </cell>
          <cell r="J22">
            <v>32.76</v>
          </cell>
          <cell r="K22">
            <v>39.800000000000011</v>
          </cell>
        </row>
        <row r="23">
          <cell r="B23">
            <v>21.979166666666668</v>
          </cell>
          <cell r="C23">
            <v>26</v>
          </cell>
          <cell r="D23">
            <v>19.8</v>
          </cell>
          <cell r="E23">
            <v>84.6</v>
          </cell>
          <cell r="F23">
            <v>100</v>
          </cell>
          <cell r="G23">
            <v>72</v>
          </cell>
          <cell r="H23">
            <v>15.840000000000002</v>
          </cell>
          <cell r="J23">
            <v>28.44</v>
          </cell>
          <cell r="K23">
            <v>6.2000000000000011</v>
          </cell>
        </row>
        <row r="24">
          <cell r="B24">
            <v>23.212500000000002</v>
          </cell>
          <cell r="C24">
            <v>26.7</v>
          </cell>
          <cell r="D24">
            <v>20.8</v>
          </cell>
          <cell r="E24">
            <v>82.4</v>
          </cell>
          <cell r="F24">
            <v>100</v>
          </cell>
          <cell r="G24">
            <v>69</v>
          </cell>
          <cell r="H24">
            <v>12.96</v>
          </cell>
          <cell r="J24">
            <v>24.12</v>
          </cell>
          <cell r="K24">
            <v>2.2000000000000002</v>
          </cell>
        </row>
        <row r="25">
          <cell r="B25">
            <v>23.691666666666666</v>
          </cell>
          <cell r="C25">
            <v>28.2</v>
          </cell>
          <cell r="D25">
            <v>20.2</v>
          </cell>
          <cell r="E25">
            <v>79</v>
          </cell>
          <cell r="F25">
            <v>100</v>
          </cell>
          <cell r="G25">
            <v>55</v>
          </cell>
          <cell r="H25">
            <v>14.4</v>
          </cell>
          <cell r="J25">
            <v>26.28</v>
          </cell>
          <cell r="K25">
            <v>0</v>
          </cell>
        </row>
        <row r="26">
          <cell r="B26">
            <v>23.220833333333331</v>
          </cell>
          <cell r="C26">
            <v>28.7</v>
          </cell>
          <cell r="D26">
            <v>18.899999999999999</v>
          </cell>
          <cell r="E26">
            <v>72</v>
          </cell>
          <cell r="F26">
            <v>100</v>
          </cell>
          <cell r="G26">
            <v>46</v>
          </cell>
          <cell r="H26">
            <v>19.079999999999998</v>
          </cell>
          <cell r="J26">
            <v>30.96</v>
          </cell>
          <cell r="K26">
            <v>0</v>
          </cell>
        </row>
        <row r="27">
          <cell r="B27">
            <v>23.270833333333325</v>
          </cell>
          <cell r="C27">
            <v>29.4</v>
          </cell>
          <cell r="D27">
            <v>19</v>
          </cell>
          <cell r="E27">
            <v>65.333333333333329</v>
          </cell>
          <cell r="F27">
            <v>86</v>
          </cell>
          <cell r="G27">
            <v>38</v>
          </cell>
          <cell r="H27">
            <v>19.079999999999998</v>
          </cell>
          <cell r="J27">
            <v>32.76</v>
          </cell>
          <cell r="K27">
            <v>0</v>
          </cell>
        </row>
        <row r="28">
          <cell r="B28">
            <v>21.995833333333334</v>
          </cell>
          <cell r="C28">
            <v>24.7</v>
          </cell>
          <cell r="D28">
            <v>19.5</v>
          </cell>
          <cell r="E28">
            <v>69.933333333333337</v>
          </cell>
          <cell r="F28">
            <v>83</v>
          </cell>
          <cell r="G28">
            <v>61</v>
          </cell>
          <cell r="H28">
            <v>17.28</v>
          </cell>
          <cell r="J28">
            <v>29.52</v>
          </cell>
          <cell r="K28">
            <v>27.4</v>
          </cell>
        </row>
        <row r="29">
          <cell r="B29">
            <v>21.608333333333331</v>
          </cell>
          <cell r="C29">
            <v>26.8</v>
          </cell>
          <cell r="D29">
            <v>19.399999999999999</v>
          </cell>
          <cell r="E29">
            <v>85.8</v>
          </cell>
          <cell r="F29">
            <v>100</v>
          </cell>
          <cell r="G29">
            <v>73</v>
          </cell>
          <cell r="H29">
            <v>15.48</v>
          </cell>
          <cell r="J29">
            <v>32.04</v>
          </cell>
          <cell r="K29">
            <v>21.2</v>
          </cell>
        </row>
        <row r="30">
          <cell r="B30">
            <v>23.600000000000005</v>
          </cell>
          <cell r="C30">
            <v>28.7</v>
          </cell>
          <cell r="D30">
            <v>22</v>
          </cell>
          <cell r="E30">
            <v>88</v>
          </cell>
          <cell r="F30">
            <v>100</v>
          </cell>
          <cell r="G30">
            <v>67</v>
          </cell>
          <cell r="H30">
            <v>12.96</v>
          </cell>
          <cell r="J30">
            <v>23.040000000000003</v>
          </cell>
          <cell r="K30">
            <v>17.799999999999997</v>
          </cell>
        </row>
        <row r="31">
          <cell r="B31">
            <v>23.991666666666664</v>
          </cell>
          <cell r="C31">
            <v>30.2</v>
          </cell>
          <cell r="D31">
            <v>21.7</v>
          </cell>
          <cell r="E31">
            <v>73.333333333333329</v>
          </cell>
          <cell r="F31">
            <v>100</v>
          </cell>
          <cell r="G31">
            <v>62</v>
          </cell>
          <cell r="H31">
            <v>15.48</v>
          </cell>
          <cell r="J31">
            <v>28.08</v>
          </cell>
          <cell r="K31">
            <v>1.9999999999999998</v>
          </cell>
        </row>
        <row r="32">
          <cell r="B32">
            <v>22.525000000000002</v>
          </cell>
          <cell r="C32">
            <v>26</v>
          </cell>
          <cell r="D32">
            <v>20.7</v>
          </cell>
          <cell r="E32">
            <v>82.142857142857139</v>
          </cell>
          <cell r="F32">
            <v>100</v>
          </cell>
          <cell r="G32">
            <v>70</v>
          </cell>
          <cell r="H32">
            <v>12.6</v>
          </cell>
          <cell r="J32">
            <v>31.680000000000003</v>
          </cell>
          <cell r="K32">
            <v>32.199999999999996</v>
          </cell>
        </row>
        <row r="33">
          <cell r="B33">
            <v>20.866666666666667</v>
          </cell>
          <cell r="C33">
            <v>27.3</v>
          </cell>
          <cell r="D33">
            <v>15.6</v>
          </cell>
          <cell r="E33">
            <v>57.307692307692307</v>
          </cell>
          <cell r="F33">
            <v>97</v>
          </cell>
          <cell r="G33">
            <v>31</v>
          </cell>
          <cell r="H33">
            <v>12.6</v>
          </cell>
          <cell r="J33">
            <v>23.040000000000003</v>
          </cell>
          <cell r="K33">
            <v>0</v>
          </cell>
        </row>
        <row r="34">
          <cell r="B34">
            <v>20.349999999999998</v>
          </cell>
          <cell r="C34">
            <v>26.7</v>
          </cell>
          <cell r="D34">
            <v>14.3</v>
          </cell>
          <cell r="E34">
            <v>71.61904761904762</v>
          </cell>
          <cell r="F34">
            <v>100</v>
          </cell>
          <cell r="G34">
            <v>43</v>
          </cell>
          <cell r="H34">
            <v>16.2</v>
          </cell>
          <cell r="J34">
            <v>27.720000000000002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Maracaju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Miranda_2023 (GO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Nhumirim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NovaAlvorada do Sul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NovaAndradin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PedroGome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PontaPorã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2"/>
      <sheetName val="Julho"/>
      <sheetName val="Agosto"/>
      <sheetName val="Setembro"/>
      <sheetName val="Outubro"/>
      <sheetName val="Novembro"/>
      <sheetName val="Dezembro"/>
      <sheetName val="BoletimPortoMurtinho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  <sheetName val="BoletimRibasdoRioPardo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25.304166666666664</v>
          </cell>
          <cell r="C5">
            <v>31.9</v>
          </cell>
          <cell r="D5">
            <v>22.9</v>
          </cell>
          <cell r="E5">
            <v>86.25</v>
          </cell>
          <cell r="F5">
            <v>100</v>
          </cell>
          <cell r="G5">
            <v>56</v>
          </cell>
          <cell r="H5">
            <v>20.52</v>
          </cell>
          <cell r="J5">
            <v>33.119999999999997</v>
          </cell>
          <cell r="K5">
            <v>0.4</v>
          </cell>
        </row>
        <row r="6">
          <cell r="B6">
            <v>24.658333333333335</v>
          </cell>
          <cell r="C6">
            <v>33.700000000000003</v>
          </cell>
          <cell r="D6">
            <v>21.2</v>
          </cell>
          <cell r="E6">
            <v>87.583333333333329</v>
          </cell>
          <cell r="F6">
            <v>100</v>
          </cell>
          <cell r="G6">
            <v>50</v>
          </cell>
          <cell r="H6">
            <v>17.28</v>
          </cell>
          <cell r="J6">
            <v>43.92</v>
          </cell>
          <cell r="K6">
            <v>0.2</v>
          </cell>
        </row>
        <row r="7">
          <cell r="B7">
            <v>25.012499999999992</v>
          </cell>
          <cell r="C7">
            <v>32</v>
          </cell>
          <cell r="D7">
            <v>20.7</v>
          </cell>
          <cell r="E7">
            <v>85.958333333333329</v>
          </cell>
          <cell r="F7">
            <v>100</v>
          </cell>
          <cell r="G7">
            <v>54</v>
          </cell>
          <cell r="H7">
            <v>11.879999999999999</v>
          </cell>
          <cell r="J7">
            <v>24.840000000000003</v>
          </cell>
          <cell r="K7">
            <v>0.2</v>
          </cell>
        </row>
        <row r="8">
          <cell r="B8">
            <v>24.650000000000002</v>
          </cell>
          <cell r="C8">
            <v>30.4</v>
          </cell>
          <cell r="D8">
            <v>22.6</v>
          </cell>
          <cell r="E8">
            <v>86.333333333333329</v>
          </cell>
          <cell r="F8">
            <v>96</v>
          </cell>
          <cell r="G8">
            <v>62</v>
          </cell>
          <cell r="H8">
            <v>27.36</v>
          </cell>
          <cell r="J8">
            <v>40.32</v>
          </cell>
          <cell r="K8">
            <v>0</v>
          </cell>
        </row>
        <row r="9">
          <cell r="B9">
            <v>20.762499999999999</v>
          </cell>
          <cell r="C9">
            <v>28.2</v>
          </cell>
          <cell r="D9">
            <v>14.7</v>
          </cell>
          <cell r="E9">
            <v>71.625</v>
          </cell>
          <cell r="F9">
            <v>88</v>
          </cell>
          <cell r="G9">
            <v>53</v>
          </cell>
          <cell r="H9">
            <v>22.68</v>
          </cell>
          <cell r="J9">
            <v>38.159999999999997</v>
          </cell>
          <cell r="K9">
            <v>0</v>
          </cell>
        </row>
        <row r="10">
          <cell r="B10">
            <v>23.729166666666671</v>
          </cell>
          <cell r="C10">
            <v>32.6</v>
          </cell>
          <cell r="D10">
            <v>17.600000000000001</v>
          </cell>
          <cell r="E10">
            <v>71.291666666666671</v>
          </cell>
          <cell r="F10">
            <v>95</v>
          </cell>
          <cell r="G10">
            <v>46</v>
          </cell>
          <cell r="H10">
            <v>19.8</v>
          </cell>
          <cell r="J10">
            <v>36</v>
          </cell>
          <cell r="K10">
            <v>0</v>
          </cell>
        </row>
        <row r="11">
          <cell r="B11">
            <v>26.600000000000005</v>
          </cell>
          <cell r="C11">
            <v>33.9</v>
          </cell>
          <cell r="D11">
            <v>21</v>
          </cell>
          <cell r="E11">
            <v>67.541666666666671</v>
          </cell>
          <cell r="F11">
            <v>90</v>
          </cell>
          <cell r="G11">
            <v>43</v>
          </cell>
          <cell r="H11">
            <v>18</v>
          </cell>
          <cell r="J11">
            <v>38.159999999999997</v>
          </cell>
          <cell r="K11">
            <v>0</v>
          </cell>
        </row>
        <row r="12">
          <cell r="B12">
            <v>24.554166666666671</v>
          </cell>
          <cell r="C12">
            <v>28.8</v>
          </cell>
          <cell r="D12">
            <v>22.1</v>
          </cell>
          <cell r="E12">
            <v>87</v>
          </cell>
          <cell r="F12">
            <v>100</v>
          </cell>
          <cell r="G12">
            <v>66</v>
          </cell>
          <cell r="H12">
            <v>21.240000000000002</v>
          </cell>
          <cell r="J12">
            <v>34.56</v>
          </cell>
          <cell r="K12">
            <v>6.4</v>
          </cell>
        </row>
        <row r="13">
          <cell r="B13">
            <v>22.604166666666668</v>
          </cell>
          <cell r="C13">
            <v>28</v>
          </cell>
          <cell r="D13">
            <v>19.3</v>
          </cell>
          <cell r="E13">
            <v>84.125</v>
          </cell>
          <cell r="F13">
            <v>100</v>
          </cell>
          <cell r="G13">
            <v>59</v>
          </cell>
          <cell r="H13">
            <v>18.720000000000002</v>
          </cell>
          <cell r="J13">
            <v>30.240000000000002</v>
          </cell>
          <cell r="K13">
            <v>0</v>
          </cell>
        </row>
        <row r="14">
          <cell r="B14">
            <v>23.412500000000005</v>
          </cell>
          <cell r="C14">
            <v>31</v>
          </cell>
          <cell r="D14">
            <v>18.8</v>
          </cell>
          <cell r="E14">
            <v>72.125</v>
          </cell>
          <cell r="F14">
            <v>91</v>
          </cell>
          <cell r="G14">
            <v>47</v>
          </cell>
          <cell r="H14">
            <v>15.840000000000002</v>
          </cell>
          <cell r="J14">
            <v>24.840000000000003</v>
          </cell>
          <cell r="K14">
            <v>0</v>
          </cell>
        </row>
        <row r="15">
          <cell r="B15">
            <v>24.899999999999995</v>
          </cell>
          <cell r="C15">
            <v>34.299999999999997</v>
          </cell>
          <cell r="D15">
            <v>20.5</v>
          </cell>
          <cell r="E15">
            <v>77.458333333333329</v>
          </cell>
          <cell r="F15">
            <v>96</v>
          </cell>
          <cell r="G15">
            <v>48</v>
          </cell>
          <cell r="H15">
            <v>13.68</v>
          </cell>
          <cell r="J15">
            <v>36</v>
          </cell>
          <cell r="K15">
            <v>1</v>
          </cell>
        </row>
        <row r="16">
          <cell r="B16">
            <v>22.437500000000004</v>
          </cell>
          <cell r="C16">
            <v>24.8</v>
          </cell>
          <cell r="D16">
            <v>19.8</v>
          </cell>
          <cell r="E16">
            <v>97.416666666666671</v>
          </cell>
          <cell r="F16">
            <v>100</v>
          </cell>
          <cell r="G16">
            <v>87</v>
          </cell>
          <cell r="H16">
            <v>27.720000000000002</v>
          </cell>
          <cell r="J16">
            <v>48.24</v>
          </cell>
          <cell r="K16">
            <v>52.800000000000004</v>
          </cell>
        </row>
        <row r="17">
          <cell r="B17">
            <v>22.133333333333336</v>
          </cell>
          <cell r="C17">
            <v>27.2</v>
          </cell>
          <cell r="D17">
            <v>19.899999999999999</v>
          </cell>
          <cell r="E17">
            <v>90.958333333333329</v>
          </cell>
          <cell r="F17">
            <v>100</v>
          </cell>
          <cell r="G17">
            <v>66</v>
          </cell>
          <cell r="H17">
            <v>25.92</v>
          </cell>
          <cell r="J17">
            <v>39.6</v>
          </cell>
          <cell r="K17">
            <v>1</v>
          </cell>
        </row>
        <row r="18">
          <cell r="B18">
            <v>22.558333333333334</v>
          </cell>
          <cell r="C18">
            <v>29.9</v>
          </cell>
          <cell r="D18">
            <v>18</v>
          </cell>
          <cell r="E18">
            <v>85.916666666666671</v>
          </cell>
          <cell r="F18">
            <v>100</v>
          </cell>
          <cell r="G18">
            <v>56</v>
          </cell>
          <cell r="H18">
            <v>11.520000000000001</v>
          </cell>
          <cell r="J18">
            <v>16.559999999999999</v>
          </cell>
          <cell r="K18">
            <v>0.2</v>
          </cell>
        </row>
        <row r="19">
          <cell r="B19">
            <v>24.525000000000002</v>
          </cell>
          <cell r="C19">
            <v>30.1</v>
          </cell>
          <cell r="D19">
            <v>21.2</v>
          </cell>
          <cell r="E19">
            <v>89.875</v>
          </cell>
          <cell r="F19">
            <v>100</v>
          </cell>
          <cell r="G19">
            <v>66</v>
          </cell>
          <cell r="H19">
            <v>15.120000000000001</v>
          </cell>
          <cell r="J19">
            <v>47.16</v>
          </cell>
          <cell r="K19">
            <v>5.8000000000000007</v>
          </cell>
        </row>
        <row r="20">
          <cell r="B20">
            <v>24.525000000000006</v>
          </cell>
          <cell r="C20">
            <v>29.4</v>
          </cell>
          <cell r="D20">
            <v>21.9</v>
          </cell>
          <cell r="E20">
            <v>89.125</v>
          </cell>
          <cell r="F20">
            <v>100</v>
          </cell>
          <cell r="G20">
            <v>64</v>
          </cell>
          <cell r="H20">
            <v>9.3600000000000012</v>
          </cell>
          <cell r="J20">
            <v>18</v>
          </cell>
          <cell r="K20">
            <v>6.2000000000000011</v>
          </cell>
        </row>
        <row r="21">
          <cell r="B21">
            <v>24.995833333333334</v>
          </cell>
          <cell r="C21">
            <v>29.8</v>
          </cell>
          <cell r="D21">
            <v>22.7</v>
          </cell>
          <cell r="E21">
            <v>91.708333333333329</v>
          </cell>
          <cell r="F21">
            <v>100</v>
          </cell>
          <cell r="G21">
            <v>68</v>
          </cell>
          <cell r="H21">
            <v>14.4</v>
          </cell>
          <cell r="J21">
            <v>24.12</v>
          </cell>
          <cell r="K21">
            <v>0.2</v>
          </cell>
        </row>
        <row r="22">
          <cell r="B22">
            <v>23.116666666666671</v>
          </cell>
          <cell r="C22">
            <v>25.2</v>
          </cell>
          <cell r="D22">
            <v>20.8</v>
          </cell>
          <cell r="E22">
            <v>98.208333333333329</v>
          </cell>
          <cell r="F22">
            <v>100</v>
          </cell>
          <cell r="G22">
            <v>92</v>
          </cell>
          <cell r="H22">
            <v>24.840000000000003</v>
          </cell>
          <cell r="J22">
            <v>43.2</v>
          </cell>
          <cell r="K22">
            <v>14.600000000000001</v>
          </cell>
        </row>
        <row r="23">
          <cell r="B23">
            <v>21.979166666666668</v>
          </cell>
          <cell r="C23">
            <v>24.8</v>
          </cell>
          <cell r="D23">
            <v>20.9</v>
          </cell>
          <cell r="E23">
            <v>98.875</v>
          </cell>
          <cell r="F23">
            <v>100</v>
          </cell>
          <cell r="G23">
            <v>87</v>
          </cell>
          <cell r="H23">
            <v>15.48</v>
          </cell>
          <cell r="J23">
            <v>54</v>
          </cell>
          <cell r="K23">
            <v>11.2</v>
          </cell>
        </row>
        <row r="24">
          <cell r="B24">
            <v>23.349999999999998</v>
          </cell>
          <cell r="C24">
            <v>28.7</v>
          </cell>
          <cell r="D24">
            <v>19.8</v>
          </cell>
          <cell r="E24">
            <v>90.875</v>
          </cell>
          <cell r="F24">
            <v>100</v>
          </cell>
          <cell r="G24">
            <v>69</v>
          </cell>
          <cell r="H24">
            <v>15.48</v>
          </cell>
          <cell r="J24">
            <v>26.28</v>
          </cell>
          <cell r="K24">
            <v>0</v>
          </cell>
        </row>
        <row r="25">
          <cell r="B25">
            <v>24.329166666666666</v>
          </cell>
          <cell r="C25">
            <v>31.2</v>
          </cell>
          <cell r="D25">
            <v>20.100000000000001</v>
          </cell>
          <cell r="E25">
            <v>86.625</v>
          </cell>
          <cell r="F25">
            <v>100</v>
          </cell>
          <cell r="G25">
            <v>56</v>
          </cell>
          <cell r="H25">
            <v>15.120000000000001</v>
          </cell>
          <cell r="J25">
            <v>28.8</v>
          </cell>
          <cell r="K25">
            <v>0.2</v>
          </cell>
        </row>
        <row r="26">
          <cell r="B26">
            <v>24.770833333333329</v>
          </cell>
          <cell r="C26">
            <v>31</v>
          </cell>
          <cell r="D26">
            <v>20.3</v>
          </cell>
          <cell r="E26">
            <v>84.291666666666671</v>
          </cell>
          <cell r="F26">
            <v>100</v>
          </cell>
          <cell r="G26">
            <v>57</v>
          </cell>
          <cell r="H26">
            <v>14.76</v>
          </cell>
          <cell r="J26">
            <v>23.040000000000003</v>
          </cell>
          <cell r="K26">
            <v>0</v>
          </cell>
        </row>
        <row r="27">
          <cell r="B27">
            <v>25.116666666666664</v>
          </cell>
          <cell r="C27">
            <v>30.7</v>
          </cell>
          <cell r="D27">
            <v>21.4</v>
          </cell>
          <cell r="E27">
            <v>84</v>
          </cell>
          <cell r="F27">
            <v>100</v>
          </cell>
          <cell r="G27">
            <v>61</v>
          </cell>
          <cell r="H27">
            <v>12.96</v>
          </cell>
          <cell r="J27">
            <v>24.48</v>
          </cell>
          <cell r="K27">
            <v>0</v>
          </cell>
        </row>
        <row r="28">
          <cell r="B28">
            <v>23.241666666666664</v>
          </cell>
          <cell r="C28">
            <v>28.5</v>
          </cell>
          <cell r="D28">
            <v>20.5</v>
          </cell>
          <cell r="E28">
            <v>95.208333333333329</v>
          </cell>
          <cell r="F28">
            <v>100</v>
          </cell>
          <cell r="G28">
            <v>75</v>
          </cell>
          <cell r="H28">
            <v>19.8</v>
          </cell>
          <cell r="J28">
            <v>59.04</v>
          </cell>
          <cell r="K28">
            <v>34.200000000000003</v>
          </cell>
        </row>
        <row r="29">
          <cell r="B29">
            <v>22.737499999999997</v>
          </cell>
          <cell r="C29">
            <v>28.1</v>
          </cell>
          <cell r="D29">
            <v>20.2</v>
          </cell>
          <cell r="E29">
            <v>94.791666666666671</v>
          </cell>
          <cell r="F29">
            <v>100</v>
          </cell>
          <cell r="G29">
            <v>76</v>
          </cell>
          <cell r="H29">
            <v>19.440000000000001</v>
          </cell>
          <cell r="J29">
            <v>82.8</v>
          </cell>
          <cell r="K29">
            <v>24.999999999999996</v>
          </cell>
        </row>
        <row r="30">
          <cell r="B30">
            <v>25.416666666666668</v>
          </cell>
          <cell r="C30">
            <v>31.7</v>
          </cell>
          <cell r="D30">
            <v>22.6</v>
          </cell>
          <cell r="E30">
            <v>91.583333333333329</v>
          </cell>
          <cell r="F30">
            <v>100</v>
          </cell>
          <cell r="G30">
            <v>64</v>
          </cell>
          <cell r="H30">
            <v>16.920000000000002</v>
          </cell>
          <cell r="J30">
            <v>41.4</v>
          </cell>
          <cell r="K30">
            <v>3.6000000000000005</v>
          </cell>
        </row>
        <row r="31">
          <cell r="B31">
            <v>25.216666666666665</v>
          </cell>
          <cell r="C31">
            <v>30.3</v>
          </cell>
          <cell r="D31">
            <v>21.5</v>
          </cell>
          <cell r="E31">
            <v>88.625</v>
          </cell>
          <cell r="F31">
            <v>100</v>
          </cell>
          <cell r="G31">
            <v>69</v>
          </cell>
          <cell r="H31">
            <v>20.52</v>
          </cell>
          <cell r="J31">
            <v>47.88</v>
          </cell>
          <cell r="K31">
            <v>4.5999999999999996</v>
          </cell>
        </row>
        <row r="32">
          <cell r="B32">
            <v>23.25</v>
          </cell>
          <cell r="C32">
            <v>26.2</v>
          </cell>
          <cell r="D32">
            <v>20.5</v>
          </cell>
          <cell r="E32">
            <v>91.333333333333329</v>
          </cell>
          <cell r="F32">
            <v>100</v>
          </cell>
          <cell r="G32">
            <v>74</v>
          </cell>
          <cell r="H32">
            <v>34.92</v>
          </cell>
          <cell r="J32">
            <v>58.32</v>
          </cell>
          <cell r="K32">
            <v>14.399999999999999</v>
          </cell>
        </row>
        <row r="33">
          <cell r="B33">
            <v>19.266666666666666</v>
          </cell>
          <cell r="C33">
            <v>26.3</v>
          </cell>
          <cell r="D33">
            <v>13.5</v>
          </cell>
          <cell r="E33">
            <v>76.75</v>
          </cell>
          <cell r="F33">
            <v>99</v>
          </cell>
          <cell r="G33">
            <v>38</v>
          </cell>
          <cell r="H33">
            <v>15.840000000000002</v>
          </cell>
          <cell r="J33">
            <v>21.96</v>
          </cell>
          <cell r="K33">
            <v>0</v>
          </cell>
        </row>
        <row r="34">
          <cell r="B34">
            <v>19.150000000000002</v>
          </cell>
          <cell r="C34">
            <v>27.5</v>
          </cell>
          <cell r="D34">
            <v>12.7</v>
          </cell>
          <cell r="E34">
            <v>70.5</v>
          </cell>
          <cell r="F34">
            <v>95</v>
          </cell>
          <cell r="G34">
            <v>36</v>
          </cell>
          <cell r="H34">
            <v>12.24</v>
          </cell>
          <cell r="J34">
            <v>18.36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RioBrilhante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SantaRitadoPardo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BoletimSelvíria_2023 (DEPRED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0"/>
      <sheetData sheetId="1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SeteQueda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Sidrolândi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Sonor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  <sheetName val="BoletimTrêsLagoa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23.779166666666669</v>
          </cell>
          <cell r="C5">
            <v>28.6</v>
          </cell>
          <cell r="D5">
            <v>20.5</v>
          </cell>
          <cell r="E5">
            <v>91.166666666666671</v>
          </cell>
          <cell r="F5">
            <v>99</v>
          </cell>
          <cell r="G5">
            <v>68</v>
          </cell>
          <cell r="H5">
            <v>14.4</v>
          </cell>
          <cell r="J5">
            <v>32.76</v>
          </cell>
          <cell r="K5">
            <v>46.000000000000021</v>
          </cell>
        </row>
        <row r="6">
          <cell r="B6">
            <v>24.854166666666668</v>
          </cell>
          <cell r="C6">
            <v>32.1</v>
          </cell>
          <cell r="D6">
            <v>20.5</v>
          </cell>
          <cell r="E6">
            <v>85.25</v>
          </cell>
          <cell r="F6">
            <v>99</v>
          </cell>
          <cell r="G6">
            <v>56</v>
          </cell>
          <cell r="H6">
            <v>10.44</v>
          </cell>
          <cell r="J6">
            <v>31.680000000000003</v>
          </cell>
          <cell r="K6">
            <v>0.4</v>
          </cell>
        </row>
        <row r="7">
          <cell r="B7">
            <v>24.808333333333334</v>
          </cell>
          <cell r="C7">
            <v>31.6</v>
          </cell>
          <cell r="D7">
            <v>21.5</v>
          </cell>
          <cell r="E7">
            <v>87.333333333333329</v>
          </cell>
          <cell r="F7">
            <v>99</v>
          </cell>
          <cell r="G7">
            <v>59</v>
          </cell>
          <cell r="H7">
            <v>15.120000000000001</v>
          </cell>
          <cell r="J7">
            <v>28.8</v>
          </cell>
          <cell r="K7">
            <v>0.2</v>
          </cell>
        </row>
        <row r="8">
          <cell r="B8">
            <v>23.904166666666669</v>
          </cell>
          <cell r="C8">
            <v>28.2</v>
          </cell>
          <cell r="D8">
            <v>21.4</v>
          </cell>
          <cell r="E8">
            <v>84.916666666666671</v>
          </cell>
          <cell r="F8">
            <v>99</v>
          </cell>
          <cell r="G8">
            <v>63</v>
          </cell>
          <cell r="H8">
            <v>19.440000000000001</v>
          </cell>
          <cell r="J8">
            <v>32.76</v>
          </cell>
          <cell r="K8">
            <v>0</v>
          </cell>
        </row>
        <row r="9">
          <cell r="B9">
            <v>20.133333333333333</v>
          </cell>
          <cell r="C9">
            <v>28</v>
          </cell>
          <cell r="D9">
            <v>14.4</v>
          </cell>
          <cell r="E9">
            <v>77.791666666666671</v>
          </cell>
          <cell r="F9">
            <v>93</v>
          </cell>
          <cell r="G9">
            <v>59</v>
          </cell>
          <cell r="H9">
            <v>13.32</v>
          </cell>
          <cell r="J9">
            <v>32.04</v>
          </cell>
          <cell r="K9">
            <v>0</v>
          </cell>
        </row>
        <row r="10">
          <cell r="B10">
            <v>22.970833333333331</v>
          </cell>
          <cell r="C10">
            <v>29.1</v>
          </cell>
          <cell r="D10">
            <v>18.2</v>
          </cell>
          <cell r="E10">
            <v>67.25</v>
          </cell>
          <cell r="F10">
            <v>86</v>
          </cell>
          <cell r="G10">
            <v>48</v>
          </cell>
          <cell r="H10">
            <v>22.68</v>
          </cell>
          <cell r="J10">
            <v>43.92</v>
          </cell>
          <cell r="K10">
            <v>0</v>
          </cell>
        </row>
        <row r="11">
          <cell r="B11">
            <v>23.170833333333331</v>
          </cell>
          <cell r="C11">
            <v>29.9</v>
          </cell>
          <cell r="D11">
            <v>18.100000000000001</v>
          </cell>
          <cell r="E11">
            <v>70.208333333333329</v>
          </cell>
          <cell r="F11">
            <v>85</v>
          </cell>
          <cell r="G11">
            <v>53</v>
          </cell>
          <cell r="H11">
            <v>23.040000000000003</v>
          </cell>
          <cell r="J11">
            <v>39.6</v>
          </cell>
          <cell r="K11">
            <v>0</v>
          </cell>
        </row>
        <row r="12">
          <cell r="B12">
            <v>23.75</v>
          </cell>
          <cell r="C12">
            <v>27.5</v>
          </cell>
          <cell r="D12">
            <v>21.1</v>
          </cell>
          <cell r="E12">
            <v>79.75</v>
          </cell>
          <cell r="F12">
            <v>93</v>
          </cell>
          <cell r="G12">
            <v>69</v>
          </cell>
          <cell r="H12">
            <v>17.28</v>
          </cell>
          <cell r="J12">
            <v>28.08</v>
          </cell>
          <cell r="K12">
            <v>1</v>
          </cell>
        </row>
        <row r="13">
          <cell r="B13">
            <v>21.779166666666669</v>
          </cell>
          <cell r="C13">
            <v>27.3</v>
          </cell>
          <cell r="D13">
            <v>18.399999999999999</v>
          </cell>
          <cell r="E13">
            <v>83.083333333333329</v>
          </cell>
          <cell r="F13">
            <v>98</v>
          </cell>
          <cell r="G13">
            <v>58</v>
          </cell>
          <cell r="H13">
            <v>13.68</v>
          </cell>
          <cell r="J13">
            <v>27.720000000000002</v>
          </cell>
          <cell r="K13">
            <v>0</v>
          </cell>
        </row>
        <row r="14">
          <cell r="B14">
            <v>21.666666666666668</v>
          </cell>
          <cell r="C14">
            <v>27.8</v>
          </cell>
          <cell r="D14">
            <v>17.600000000000001</v>
          </cell>
          <cell r="E14">
            <v>79.75</v>
          </cell>
          <cell r="F14">
            <v>93</v>
          </cell>
          <cell r="G14">
            <v>57</v>
          </cell>
          <cell r="H14">
            <v>10.8</v>
          </cell>
          <cell r="J14">
            <v>24.12</v>
          </cell>
          <cell r="K14">
            <v>0</v>
          </cell>
        </row>
        <row r="15">
          <cell r="B15">
            <v>23.529166666666669</v>
          </cell>
          <cell r="C15">
            <v>30.7</v>
          </cell>
          <cell r="D15">
            <v>18.8</v>
          </cell>
          <cell r="E15">
            <v>79.041666666666671</v>
          </cell>
          <cell r="F15">
            <v>96</v>
          </cell>
          <cell r="G15">
            <v>55</v>
          </cell>
          <cell r="H15">
            <v>9</v>
          </cell>
          <cell r="J15">
            <v>20.88</v>
          </cell>
          <cell r="K15">
            <v>0</v>
          </cell>
        </row>
        <row r="16">
          <cell r="B16">
            <v>23.062500000000004</v>
          </cell>
          <cell r="C16">
            <v>25.4</v>
          </cell>
          <cell r="D16">
            <v>19.899999999999999</v>
          </cell>
          <cell r="E16">
            <v>82.708333333333329</v>
          </cell>
          <cell r="F16">
            <v>99</v>
          </cell>
          <cell r="G16">
            <v>69</v>
          </cell>
          <cell r="H16">
            <v>15.120000000000001</v>
          </cell>
          <cell r="J16">
            <v>37.440000000000005</v>
          </cell>
          <cell r="K16">
            <v>56</v>
          </cell>
        </row>
        <row r="17">
          <cell r="B17">
            <v>21.570833333333336</v>
          </cell>
          <cell r="C17">
            <v>26.7</v>
          </cell>
          <cell r="D17">
            <v>19.2</v>
          </cell>
          <cell r="E17">
            <v>90.166666666666671</v>
          </cell>
          <cell r="F17">
            <v>99</v>
          </cell>
          <cell r="G17">
            <v>66</v>
          </cell>
          <cell r="H17">
            <v>11.520000000000001</v>
          </cell>
          <cell r="J17">
            <v>25.2</v>
          </cell>
          <cell r="K17">
            <v>1</v>
          </cell>
        </row>
        <row r="18">
          <cell r="B18">
            <v>21.883333333333329</v>
          </cell>
          <cell r="C18">
            <v>27</v>
          </cell>
          <cell r="D18">
            <v>19.2</v>
          </cell>
          <cell r="E18">
            <v>87.791666666666671</v>
          </cell>
          <cell r="F18">
            <v>99</v>
          </cell>
          <cell r="G18">
            <v>61</v>
          </cell>
          <cell r="H18">
            <v>11.16</v>
          </cell>
          <cell r="J18">
            <v>23.400000000000002</v>
          </cell>
          <cell r="K18">
            <v>0</v>
          </cell>
        </row>
        <row r="19">
          <cell r="B19">
            <v>22.179166666666664</v>
          </cell>
          <cell r="C19">
            <v>28.2</v>
          </cell>
          <cell r="D19">
            <v>19.100000000000001</v>
          </cell>
          <cell r="E19">
            <v>89.791666666666671</v>
          </cell>
          <cell r="F19">
            <v>99</v>
          </cell>
          <cell r="G19">
            <v>67</v>
          </cell>
          <cell r="H19">
            <v>13.68</v>
          </cell>
          <cell r="J19">
            <v>30.240000000000002</v>
          </cell>
          <cell r="K19">
            <v>6.4</v>
          </cell>
        </row>
        <row r="20">
          <cell r="B20">
            <v>21.983333333333334</v>
          </cell>
          <cell r="C20">
            <v>25.6</v>
          </cell>
          <cell r="D20">
            <v>20</v>
          </cell>
          <cell r="E20">
            <v>92.083333333333329</v>
          </cell>
          <cell r="F20">
            <v>99</v>
          </cell>
          <cell r="G20">
            <v>77</v>
          </cell>
          <cell r="H20">
            <v>11.16</v>
          </cell>
          <cell r="J20">
            <v>27.36</v>
          </cell>
          <cell r="K20">
            <v>0.4</v>
          </cell>
        </row>
        <row r="21">
          <cell r="B21">
            <v>21.929166666666664</v>
          </cell>
          <cell r="C21">
            <v>25.8</v>
          </cell>
          <cell r="D21">
            <v>20.399999999999999</v>
          </cell>
          <cell r="E21">
            <v>94.25</v>
          </cell>
          <cell r="F21">
            <v>99</v>
          </cell>
          <cell r="G21">
            <v>76</v>
          </cell>
          <cell r="H21">
            <v>11.16</v>
          </cell>
          <cell r="J21">
            <v>24.48</v>
          </cell>
          <cell r="K21">
            <v>4.5999999999999996</v>
          </cell>
        </row>
        <row r="22">
          <cell r="B22">
            <v>20.845833333333331</v>
          </cell>
          <cell r="C22">
            <v>21.5</v>
          </cell>
          <cell r="D22">
            <v>19.8</v>
          </cell>
          <cell r="E22">
            <v>98.291666666666671</v>
          </cell>
          <cell r="F22">
            <v>99</v>
          </cell>
          <cell r="G22">
            <v>94</v>
          </cell>
          <cell r="H22">
            <v>14.4</v>
          </cell>
          <cell r="J22">
            <v>31.680000000000003</v>
          </cell>
          <cell r="K22">
            <v>28.400000000000006</v>
          </cell>
        </row>
        <row r="23">
          <cell r="B23">
            <v>21.025000000000002</v>
          </cell>
          <cell r="C23">
            <v>24.4</v>
          </cell>
          <cell r="D23">
            <v>19.7</v>
          </cell>
          <cell r="E23">
            <v>97.166666666666671</v>
          </cell>
          <cell r="F23">
            <v>99</v>
          </cell>
          <cell r="G23">
            <v>85</v>
          </cell>
          <cell r="H23">
            <v>13.68</v>
          </cell>
          <cell r="J23">
            <v>36</v>
          </cell>
          <cell r="K23">
            <v>22.399999999999995</v>
          </cell>
        </row>
        <row r="24">
          <cell r="B24">
            <v>22.308333333333334</v>
          </cell>
          <cell r="C24">
            <v>27.8</v>
          </cell>
          <cell r="D24">
            <v>19.600000000000001</v>
          </cell>
          <cell r="E24">
            <v>90.5</v>
          </cell>
          <cell r="F24">
            <v>99</v>
          </cell>
          <cell r="G24">
            <v>65</v>
          </cell>
          <cell r="H24">
            <v>9</v>
          </cell>
          <cell r="J24">
            <v>18.720000000000002</v>
          </cell>
          <cell r="K24">
            <v>0.60000000000000009</v>
          </cell>
        </row>
        <row r="25">
          <cell r="B25">
            <v>23.324999999999992</v>
          </cell>
          <cell r="C25">
            <v>29.9</v>
          </cell>
          <cell r="D25">
            <v>18.899999999999999</v>
          </cell>
          <cell r="E25">
            <v>84.5</v>
          </cell>
          <cell r="F25">
            <v>99</v>
          </cell>
          <cell r="G25">
            <v>58</v>
          </cell>
          <cell r="H25">
            <v>10.8</v>
          </cell>
          <cell r="J25">
            <v>20.52</v>
          </cell>
          <cell r="K25">
            <v>0</v>
          </cell>
        </row>
        <row r="26">
          <cell r="B26">
            <v>23.256521739130445</v>
          </cell>
          <cell r="C26">
            <v>29.7</v>
          </cell>
          <cell r="D26">
            <v>17.8</v>
          </cell>
          <cell r="E26">
            <v>78.652173913043484</v>
          </cell>
          <cell r="F26">
            <v>99</v>
          </cell>
          <cell r="G26">
            <v>53</v>
          </cell>
          <cell r="H26">
            <v>12.96</v>
          </cell>
          <cell r="J26">
            <v>25.92</v>
          </cell>
          <cell r="K26">
            <v>0</v>
          </cell>
        </row>
        <row r="27">
          <cell r="B27">
            <v>23.066666666666663</v>
          </cell>
          <cell r="C27">
            <v>28.7</v>
          </cell>
          <cell r="D27">
            <v>19</v>
          </cell>
          <cell r="E27">
            <v>74.375</v>
          </cell>
          <cell r="F27">
            <v>91</v>
          </cell>
          <cell r="G27">
            <v>51</v>
          </cell>
          <cell r="H27">
            <v>16.2</v>
          </cell>
          <cell r="J27">
            <v>31.319999999999997</v>
          </cell>
          <cell r="K27">
            <v>0</v>
          </cell>
        </row>
        <row r="28">
          <cell r="B28">
            <v>19.725000000000001</v>
          </cell>
          <cell r="C28">
            <v>23.6</v>
          </cell>
          <cell r="D28">
            <v>16.8</v>
          </cell>
          <cell r="E28">
            <v>90.583333333333329</v>
          </cell>
          <cell r="F28">
            <v>99</v>
          </cell>
          <cell r="G28">
            <v>73</v>
          </cell>
          <cell r="H28">
            <v>19.440000000000001</v>
          </cell>
          <cell r="J28">
            <v>38.880000000000003</v>
          </cell>
          <cell r="K28">
            <v>62.8</v>
          </cell>
        </row>
        <row r="29">
          <cell r="B29">
            <v>20.354166666666668</v>
          </cell>
          <cell r="C29">
            <v>24.9</v>
          </cell>
          <cell r="D29">
            <v>18.3</v>
          </cell>
          <cell r="E29">
            <v>96.583333333333329</v>
          </cell>
          <cell r="F29">
            <v>99</v>
          </cell>
          <cell r="G29">
            <v>83</v>
          </cell>
          <cell r="H29">
            <v>12.96</v>
          </cell>
          <cell r="J29">
            <v>25.92</v>
          </cell>
          <cell r="K29">
            <v>0.8</v>
          </cell>
        </row>
        <row r="30">
          <cell r="B30">
            <v>23.245833333333334</v>
          </cell>
          <cell r="C30">
            <v>30.8</v>
          </cell>
          <cell r="D30">
            <v>20.7</v>
          </cell>
          <cell r="E30">
            <v>92.333333333333329</v>
          </cell>
          <cell r="F30">
            <v>99</v>
          </cell>
          <cell r="G30">
            <v>63</v>
          </cell>
          <cell r="H30">
            <v>11.16</v>
          </cell>
          <cell r="J30">
            <v>46.800000000000004</v>
          </cell>
          <cell r="K30">
            <v>25</v>
          </cell>
        </row>
        <row r="31">
          <cell r="B31">
            <v>21.325000000000003</v>
          </cell>
          <cell r="C31">
            <v>22.5</v>
          </cell>
          <cell r="D31">
            <v>20.2</v>
          </cell>
          <cell r="E31">
            <v>94.041666666666671</v>
          </cell>
          <cell r="F31">
            <v>99</v>
          </cell>
          <cell r="G31">
            <v>84</v>
          </cell>
          <cell r="H31">
            <v>14.04</v>
          </cell>
          <cell r="J31">
            <v>24.840000000000003</v>
          </cell>
          <cell r="K31">
            <v>12.2</v>
          </cell>
        </row>
        <row r="32">
          <cell r="B32">
            <v>20.912500000000005</v>
          </cell>
          <cell r="C32">
            <v>25.2</v>
          </cell>
          <cell r="D32">
            <v>17</v>
          </cell>
          <cell r="E32">
            <v>91.5</v>
          </cell>
          <cell r="F32">
            <v>99</v>
          </cell>
          <cell r="G32">
            <v>69</v>
          </cell>
          <cell r="H32">
            <v>15.120000000000001</v>
          </cell>
          <cell r="J32">
            <v>29.16</v>
          </cell>
          <cell r="K32">
            <v>1.6</v>
          </cell>
        </row>
        <row r="33">
          <cell r="B33">
            <v>16.454166666666669</v>
          </cell>
          <cell r="C33">
            <v>24.1</v>
          </cell>
          <cell r="D33">
            <v>10.5</v>
          </cell>
          <cell r="E33">
            <v>77.208333333333329</v>
          </cell>
          <cell r="F33">
            <v>97</v>
          </cell>
          <cell r="G33">
            <v>42</v>
          </cell>
          <cell r="H33">
            <v>11.879999999999999</v>
          </cell>
          <cell r="J33">
            <v>21.240000000000002</v>
          </cell>
          <cell r="K33">
            <v>0.2</v>
          </cell>
        </row>
        <row r="34">
          <cell r="B34">
            <v>17.55</v>
          </cell>
          <cell r="C34">
            <v>27.8</v>
          </cell>
          <cell r="D34">
            <v>9.6999999999999993</v>
          </cell>
          <cell r="E34">
            <v>74.708333333333329</v>
          </cell>
          <cell r="F34">
            <v>99</v>
          </cell>
          <cell r="G34">
            <v>37</v>
          </cell>
          <cell r="H34">
            <v>8.64</v>
          </cell>
          <cell r="J34">
            <v>19.079999999999998</v>
          </cell>
          <cell r="K34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inmet.gov.br/sonabra/maps/automatica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opLeftCell="A21" zoomScale="90" zoomScaleNormal="90" workbookViewId="0">
      <selection activeCell="AI22" sqref="AI22"/>
    </sheetView>
  </sheetViews>
  <sheetFormatPr defaultRowHeight="12.75" x14ac:dyDescent="0.2"/>
  <cols>
    <col min="1" max="1" width="19.7109375" style="2" bestFit="1" customWidth="1"/>
    <col min="2" max="31" width="5.42578125" style="2" customWidth="1"/>
    <col min="32" max="32" width="6.5703125" style="7" bestFit="1" customWidth="1"/>
  </cols>
  <sheetData>
    <row r="1" spans="1:36" ht="20.100000000000001" customHeight="1" x14ac:dyDescent="0.2">
      <c r="A1" s="137" t="s">
        <v>210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9"/>
    </row>
    <row r="2" spans="1:36" s="4" customFormat="1" ht="20.100000000000001" customHeight="1" x14ac:dyDescent="0.2">
      <c r="A2" s="140" t="s">
        <v>21</v>
      </c>
      <c r="B2" s="135" t="s">
        <v>249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6"/>
    </row>
    <row r="3" spans="1:36" s="5" customFormat="1" ht="20.100000000000001" customHeight="1" x14ac:dyDescent="0.2">
      <c r="A3" s="140"/>
      <c r="B3" s="134">
        <v>1</v>
      </c>
      <c r="C3" s="134">
        <f>SUM(B3+1)</f>
        <v>2</v>
      </c>
      <c r="D3" s="134">
        <f t="shared" ref="D3:AB3" si="0">SUM(C3+1)</f>
        <v>3</v>
      </c>
      <c r="E3" s="134">
        <f t="shared" si="0"/>
        <v>4</v>
      </c>
      <c r="F3" s="134">
        <f t="shared" si="0"/>
        <v>5</v>
      </c>
      <c r="G3" s="134">
        <v>6</v>
      </c>
      <c r="H3" s="134">
        <v>7</v>
      </c>
      <c r="I3" s="134">
        <f t="shared" si="0"/>
        <v>8</v>
      </c>
      <c r="J3" s="134">
        <f t="shared" si="0"/>
        <v>9</v>
      </c>
      <c r="K3" s="134">
        <f t="shared" si="0"/>
        <v>10</v>
      </c>
      <c r="L3" s="134">
        <f t="shared" si="0"/>
        <v>11</v>
      </c>
      <c r="M3" s="134">
        <f t="shared" si="0"/>
        <v>12</v>
      </c>
      <c r="N3" s="134">
        <f t="shared" si="0"/>
        <v>13</v>
      </c>
      <c r="O3" s="134">
        <f t="shared" si="0"/>
        <v>14</v>
      </c>
      <c r="P3" s="134">
        <f t="shared" si="0"/>
        <v>15</v>
      </c>
      <c r="Q3" s="134">
        <f t="shared" si="0"/>
        <v>16</v>
      </c>
      <c r="R3" s="134">
        <f t="shared" si="0"/>
        <v>17</v>
      </c>
      <c r="S3" s="134">
        <f t="shared" si="0"/>
        <v>18</v>
      </c>
      <c r="T3" s="134">
        <f t="shared" si="0"/>
        <v>19</v>
      </c>
      <c r="U3" s="134">
        <f t="shared" si="0"/>
        <v>20</v>
      </c>
      <c r="V3" s="134">
        <f t="shared" si="0"/>
        <v>21</v>
      </c>
      <c r="W3" s="134">
        <f t="shared" si="0"/>
        <v>22</v>
      </c>
      <c r="X3" s="134">
        <f t="shared" si="0"/>
        <v>23</v>
      </c>
      <c r="Y3" s="134">
        <f t="shared" si="0"/>
        <v>24</v>
      </c>
      <c r="Z3" s="134">
        <f t="shared" si="0"/>
        <v>25</v>
      </c>
      <c r="AA3" s="134">
        <f t="shared" si="0"/>
        <v>26</v>
      </c>
      <c r="AB3" s="134">
        <f t="shared" si="0"/>
        <v>27</v>
      </c>
      <c r="AC3" s="134">
        <f>SUM(AB3+1)</f>
        <v>28</v>
      </c>
      <c r="AD3" s="134">
        <f>SUM(AC3+1)</f>
        <v>29</v>
      </c>
      <c r="AE3" s="134">
        <v>30</v>
      </c>
      <c r="AF3" s="133" t="s">
        <v>26</v>
      </c>
    </row>
    <row r="4" spans="1:36" s="5" customFormat="1" x14ac:dyDescent="0.2">
      <c r="A4" s="140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3"/>
    </row>
    <row r="5" spans="1:36" s="5" customFormat="1" x14ac:dyDescent="0.2">
      <c r="A5" s="48" t="s">
        <v>30</v>
      </c>
      <c r="B5" s="109">
        <f>[1]Abril!$B$5</f>
        <v>27.037499999999998</v>
      </c>
      <c r="C5" s="109">
        <f>[1]Abril!$B$6</f>
        <v>27.391666666666666</v>
      </c>
      <c r="D5" s="109">
        <f>[1]Abril!$B$7</f>
        <v>27.233333333333334</v>
      </c>
      <c r="E5" s="109">
        <f>[1]Abril!$B$8</f>
        <v>26.229166666666668</v>
      </c>
      <c r="F5" s="109">
        <f>[1]Abril!$B$9</f>
        <v>25.391666666666666</v>
      </c>
      <c r="G5" s="109">
        <f>[1]Abril!$B$10</f>
        <v>24.458333333333332</v>
      </c>
      <c r="H5" s="109">
        <f>[1]Abril!$B$11</f>
        <v>25.145833333333329</v>
      </c>
      <c r="I5" s="109">
        <f>[1]Abril!$B$12</f>
        <v>25.312499999999996</v>
      </c>
      <c r="J5" s="109">
        <f>[1]Abril!$B$13</f>
        <v>24.733333333333334</v>
      </c>
      <c r="K5" s="109">
        <f>[1]Abril!$B$14</f>
        <v>24.900000000000006</v>
      </c>
      <c r="L5" s="109">
        <f>[1]Abril!$B$15</f>
        <v>26.891666666666666</v>
      </c>
      <c r="M5" s="109">
        <f>[1]Abril!$B$16</f>
        <v>26.316666666666666</v>
      </c>
      <c r="N5" s="109">
        <f>[1]Abril!$B$17</f>
        <v>24.462499999999995</v>
      </c>
      <c r="O5" s="109">
        <f>[1]Abril!$B$18</f>
        <v>25.404166666666669</v>
      </c>
      <c r="P5" s="109">
        <f>[1]Abril!$B$19</f>
        <v>24.404166666666669</v>
      </c>
      <c r="Q5" s="109">
        <f>[1]Abril!$B$20</f>
        <v>23.937500000000004</v>
      </c>
      <c r="R5" s="109">
        <f>[1]Abril!$B$21</f>
        <v>25.091666666666669</v>
      </c>
      <c r="S5" s="109">
        <f>[1]Abril!$B$22</f>
        <v>22.570833333333329</v>
      </c>
      <c r="T5" s="109">
        <f>[1]Abril!$B$23</f>
        <v>21.254166666666666</v>
      </c>
      <c r="U5" s="109">
        <f>[1]Abril!$B$24</f>
        <v>23.845833333333335</v>
      </c>
      <c r="V5" s="109">
        <f>[1]Abril!$B$25</f>
        <v>24.687500000000004</v>
      </c>
      <c r="W5" s="109">
        <f>[1]Abril!$B$26</f>
        <v>24.349999999999998</v>
      </c>
      <c r="X5" s="109">
        <f>[1]Abril!$B$27</f>
        <v>25.008333333333329</v>
      </c>
      <c r="Y5" s="109">
        <f>[1]Abril!$B$28</f>
        <v>23.891666666666666</v>
      </c>
      <c r="Z5" s="109">
        <f>[1]Abril!$B$29</f>
        <v>23.320833333333329</v>
      </c>
      <c r="AA5" s="109">
        <f>[1]Abril!$B$30</f>
        <v>24.975000000000005</v>
      </c>
      <c r="AB5" s="109">
        <f>[1]Abril!$B$31</f>
        <v>24.087500000000002</v>
      </c>
      <c r="AC5" s="109">
        <f>[1]Abril!$B$32</f>
        <v>23.650000000000002</v>
      </c>
      <c r="AD5" s="109">
        <f>[1]Abril!$B$33</f>
        <v>22.358333333333334</v>
      </c>
      <c r="AE5" s="109">
        <f>[1]Abril!$B$34</f>
        <v>19.583333333333332</v>
      </c>
      <c r="AF5" s="110">
        <f t="shared" ref="AF5:AF16" si="1">AVERAGE(B5:AE5)</f>
        <v>24.597500000000004</v>
      </c>
    </row>
    <row r="6" spans="1:36" x14ac:dyDescent="0.2">
      <c r="A6" s="48" t="s">
        <v>0</v>
      </c>
      <c r="B6" s="111">
        <f>[2]Abril!$B$5</f>
        <v>22.858333333333334</v>
      </c>
      <c r="C6" s="111">
        <f>[2]Abril!$B$6</f>
        <v>23.595833333333331</v>
      </c>
      <c r="D6" s="111">
        <f>[2]Abril!$B$7</f>
        <v>24.695833333333336</v>
      </c>
      <c r="E6" s="111">
        <f>[2]Abril!$B$8</f>
        <v>22.866666666666664</v>
      </c>
      <c r="F6" s="111">
        <f>[2]Abril!$B$9</f>
        <v>19.195833333333333</v>
      </c>
      <c r="G6" s="111">
        <f>[2]Abril!$B$10</f>
        <v>22.099999999999998</v>
      </c>
      <c r="H6" s="111">
        <f>[2]Abril!$B$11</f>
        <v>22.166666666666671</v>
      </c>
      <c r="I6" s="111">
        <f>[2]Abril!$B$12</f>
        <v>21.829166666666669</v>
      </c>
      <c r="J6" s="111">
        <f>[2]Abril!$B$13</f>
        <v>21.262499999999999</v>
      </c>
      <c r="K6" s="111">
        <f>[2]Abril!$B$14</f>
        <v>20.170833333333331</v>
      </c>
      <c r="L6" s="111">
        <f>[2]Abril!$B$15</f>
        <v>22.458333333333332</v>
      </c>
      <c r="M6" s="111">
        <f>[2]Abril!$B$16</f>
        <v>20.779166666666669</v>
      </c>
      <c r="N6" s="111">
        <f>[2]Abril!$B$17</f>
        <v>20.858333333333334</v>
      </c>
      <c r="O6" s="111">
        <f>[2]Abril!$B$18</f>
        <v>21.399999999999995</v>
      </c>
      <c r="P6" s="111">
        <f>[2]Abril!$B$19</f>
        <v>20.683333333333334</v>
      </c>
      <c r="Q6" s="111">
        <f>[2]Abril!$B$20</f>
        <v>21.512499999999999</v>
      </c>
      <c r="R6" s="111">
        <f>[2]Abril!$B$21</f>
        <v>21.504166666666663</v>
      </c>
      <c r="S6" s="111">
        <f>[2]Abril!$B$22</f>
        <v>20.454166666666669</v>
      </c>
      <c r="T6" s="111">
        <f>[2]Abril!$B$23</f>
        <v>21.4375</v>
      </c>
      <c r="U6" s="111">
        <f>[2]Abril!$B$24</f>
        <v>21.875</v>
      </c>
      <c r="V6" s="111">
        <f>[2]Abril!$B$25</f>
        <v>22.137500000000003</v>
      </c>
      <c r="W6" s="111">
        <f>[2]Abril!$B$26</f>
        <v>22.037499999999998</v>
      </c>
      <c r="X6" s="111">
        <f>[2]Abril!$B$27</f>
        <v>21.524999999999995</v>
      </c>
      <c r="Y6" s="111">
        <f>[2]Abril!$B$28</f>
        <v>18.804166666666667</v>
      </c>
      <c r="Z6" s="111">
        <f>[2]Abril!$B$29</f>
        <v>19.862500000000008</v>
      </c>
      <c r="AA6" s="111">
        <f>[2]Abril!$B$30</f>
        <v>22.354166666666668</v>
      </c>
      <c r="AB6" s="111">
        <f>[2]Abril!$B$31</f>
        <v>20.545833333333331</v>
      </c>
      <c r="AC6" s="111">
        <f>[2]Abril!$B$32</f>
        <v>20.991666666666664</v>
      </c>
      <c r="AD6" s="111">
        <f>[2]Abril!$B$33</f>
        <v>16.275000000000002</v>
      </c>
      <c r="AE6" s="111">
        <f>[2]Abril!$B$34</f>
        <v>16.162500000000001</v>
      </c>
      <c r="AF6" s="110">
        <f t="shared" si="1"/>
        <v>21.146666666666661</v>
      </c>
    </row>
    <row r="7" spans="1:36" x14ac:dyDescent="0.2">
      <c r="A7" s="48" t="s">
        <v>85</v>
      </c>
      <c r="B7" s="111">
        <f>[3]Abril!$B$5</f>
        <v>26.091666666666669</v>
      </c>
      <c r="C7" s="111">
        <f>[3]Abril!$B$6</f>
        <v>26.208333333333332</v>
      </c>
      <c r="D7" s="111">
        <f>[3]Abril!$B$7</f>
        <v>26.220833333333335</v>
      </c>
      <c r="E7" s="111">
        <f>[3]Abril!$B$8</f>
        <v>26.733333333333334</v>
      </c>
      <c r="F7" s="111">
        <f>[3]Abril!$B$9</f>
        <v>23.662500000000005</v>
      </c>
      <c r="G7" s="111">
        <f>[3]Abril!$B$10</f>
        <v>23.716666666666672</v>
      </c>
      <c r="H7" s="111">
        <f>[3]Abril!$B$11</f>
        <v>24.575000000000003</v>
      </c>
      <c r="I7" s="111">
        <f>[3]Abril!$B$12</f>
        <v>24.983333333333331</v>
      </c>
      <c r="J7" s="111">
        <f>[3]Abril!$B$13</f>
        <v>23.758333333333329</v>
      </c>
      <c r="K7" s="111">
        <f>[3]Abril!$B$14</f>
        <v>24.425000000000001</v>
      </c>
      <c r="L7" s="111">
        <f>[3]Abril!$B$15</f>
        <v>25.883333333333336</v>
      </c>
      <c r="M7" s="111">
        <f>[3]Abril!$B$16</f>
        <v>24.524999999999995</v>
      </c>
      <c r="N7" s="111">
        <f>[3]Abril!$B$17</f>
        <v>22.525000000000002</v>
      </c>
      <c r="O7" s="111">
        <f>[3]Abril!$B$18</f>
        <v>23.329166666666662</v>
      </c>
      <c r="P7" s="111">
        <f>[3]Abril!$B$19</f>
        <v>23.262500000000003</v>
      </c>
      <c r="Q7" s="111">
        <f>[3]Abril!$B$20</f>
        <v>22.391666666666666</v>
      </c>
      <c r="R7" s="111">
        <f>[3]Abril!$B$21</f>
        <v>23.137499999999999</v>
      </c>
      <c r="S7" s="111">
        <f>[3]Abril!$B$22</f>
        <v>21.212500000000006</v>
      </c>
      <c r="T7" s="111">
        <f>[3]Abril!$B$23</f>
        <v>21.399999999999995</v>
      </c>
      <c r="U7" s="111">
        <f>[3]Abril!$B$24</f>
        <v>23.012500000000003</v>
      </c>
      <c r="V7" s="111">
        <f>[3]Abril!$B$25</f>
        <v>24.020833333333329</v>
      </c>
      <c r="W7" s="111">
        <f>[3]Abril!$B$26</f>
        <v>23.533333333333331</v>
      </c>
      <c r="X7" s="111">
        <f>[3]Abril!$B$27</f>
        <v>23.675000000000008</v>
      </c>
      <c r="Y7" s="111">
        <f>[3]Abril!$B$28</f>
        <v>21.012499999999999</v>
      </c>
      <c r="Z7" s="111">
        <f>[3]Abril!$B$29</f>
        <v>21.520833333333339</v>
      </c>
      <c r="AA7" s="111">
        <f>[3]Abril!$B$30</f>
        <v>24.349999999999994</v>
      </c>
      <c r="AB7" s="111">
        <f>[3]Abril!$B$31</f>
        <v>23.762500000000003</v>
      </c>
      <c r="AC7" s="111">
        <f>[3]Abril!$B$32</f>
        <v>22.699999999999992</v>
      </c>
      <c r="AD7" s="111">
        <f>[3]Abril!$B$33</f>
        <v>19.591666666666669</v>
      </c>
      <c r="AE7" s="111">
        <f>[3]Abril!$B$34</f>
        <v>19.854166666666668</v>
      </c>
      <c r="AF7" s="110">
        <f t="shared" si="1"/>
        <v>23.502499999999998</v>
      </c>
    </row>
    <row r="8" spans="1:36" x14ac:dyDescent="0.2">
      <c r="A8" s="48" t="s">
        <v>1</v>
      </c>
      <c r="B8" s="111">
        <f>[4]Abril!$B$5</f>
        <v>25.875</v>
      </c>
      <c r="C8" s="111">
        <f>[4]Abril!$B$6</f>
        <v>26.245833333333337</v>
      </c>
      <c r="D8" s="111">
        <f>[4]Abril!$B$7</f>
        <v>27.379166666666666</v>
      </c>
      <c r="E8" s="111">
        <f>[4]Abril!$B$8</f>
        <v>26.700000000000006</v>
      </c>
      <c r="F8" s="111">
        <f>[4]Abril!$B$9</f>
        <v>24.387500000000003</v>
      </c>
      <c r="G8" s="111">
        <f>[4]Abril!$B$10</f>
        <v>25.962500000000002</v>
      </c>
      <c r="H8" s="111">
        <f>[4]Abril!$B$11</f>
        <v>28.295833333333331</v>
      </c>
      <c r="I8" s="111">
        <f>[4]Abril!$B$12</f>
        <v>26.316666666666666</v>
      </c>
      <c r="J8" s="111">
        <f>[4]Abril!$B$13</f>
        <v>25.658333333333328</v>
      </c>
      <c r="K8" s="111">
        <f>[4]Abril!$B$14</f>
        <v>26.154166666666669</v>
      </c>
      <c r="L8" s="111">
        <f>[4]Abril!$B$15</f>
        <v>27.929166666666664</v>
      </c>
      <c r="M8" s="111">
        <f>[4]Abril!$B$16</f>
        <v>24.770833333333343</v>
      </c>
      <c r="N8" s="111">
        <f>[4]Abril!$B$17</f>
        <v>23.625</v>
      </c>
      <c r="O8" s="111">
        <f>[4]Abril!$B$18</f>
        <v>24.45</v>
      </c>
      <c r="P8" s="111">
        <f>[4]Abril!$B$19</f>
        <v>26.683333333333334</v>
      </c>
      <c r="Q8" s="111">
        <f>[4]Abril!$B$20</f>
        <v>25.775000000000002</v>
      </c>
      <c r="R8" s="111">
        <f>[4]Abril!$B$21</f>
        <v>26.391666666666669</v>
      </c>
      <c r="S8" s="111">
        <f>[4]Abril!$B$22</f>
        <v>24.137499999999999</v>
      </c>
      <c r="T8" s="111">
        <f>[4]Abril!$B$23</f>
        <v>23.429166666666671</v>
      </c>
      <c r="U8" s="111">
        <f>[4]Abril!$B$24</f>
        <v>25.679166666666664</v>
      </c>
      <c r="V8" s="111">
        <f>[4]Abril!$B$25</f>
        <v>26.475000000000005</v>
      </c>
      <c r="W8" s="111">
        <f>[4]Abril!$B$26</f>
        <v>27.041666666666661</v>
      </c>
      <c r="X8" s="111">
        <f>[4]Abril!$B$27</f>
        <v>26.308333333333334</v>
      </c>
      <c r="Y8" s="111">
        <f>[4]Abril!$B$28</f>
        <v>25.087499999999995</v>
      </c>
      <c r="Z8" s="111">
        <f>[4]Abril!$B$29</f>
        <v>23.879166666666674</v>
      </c>
      <c r="AA8" s="111">
        <f>[4]Abril!$B$30</f>
        <v>26.333333333333339</v>
      </c>
      <c r="AB8" s="111">
        <f>[4]Abril!$B$31</f>
        <v>25.416666666666661</v>
      </c>
      <c r="AC8" s="111">
        <f>[4]Abril!$B$32</f>
        <v>24.616666666666664</v>
      </c>
      <c r="AD8" s="111">
        <f>[4]Abril!$B$33</f>
        <v>21.862500000000001</v>
      </c>
      <c r="AE8" s="111">
        <f>[4]Abril!$B$34</f>
        <v>20.399999999999999</v>
      </c>
      <c r="AF8" s="110">
        <f t="shared" si="1"/>
        <v>25.442222222222217</v>
      </c>
    </row>
    <row r="9" spans="1:36" x14ac:dyDescent="0.2">
      <c r="A9" s="48" t="s">
        <v>146</v>
      </c>
      <c r="B9" s="111">
        <f>[5]Abril!$B$5</f>
        <v>22.320833333333329</v>
      </c>
      <c r="C9" s="111">
        <f>[5]Abril!$B$6</f>
        <v>23.229166666666668</v>
      </c>
      <c r="D9" s="111">
        <f>[5]Abril!$B$7</f>
        <v>23.674999999999997</v>
      </c>
      <c r="E9" s="111">
        <f>[5]Abril!$B$8</f>
        <v>21.683333333333334</v>
      </c>
      <c r="F9" s="111">
        <f>[5]Abril!$B$9</f>
        <v>18.350000000000005</v>
      </c>
      <c r="G9" s="111">
        <f>[5]Abril!$B$10</f>
        <v>20.687500000000004</v>
      </c>
      <c r="H9" s="111">
        <f>[5]Abril!$B$11</f>
        <v>21.650000000000002</v>
      </c>
      <c r="I9" s="111">
        <f>[5]Abril!$B$12</f>
        <v>20.745833333333334</v>
      </c>
      <c r="J9" s="111">
        <f>[5]Abril!$B$13</f>
        <v>19.350000000000001</v>
      </c>
      <c r="K9" s="111">
        <f>[5]Abril!$B$14</f>
        <v>19.791666666666664</v>
      </c>
      <c r="L9" s="111">
        <f>[5]Abril!$B$15</f>
        <v>22.241666666666664</v>
      </c>
      <c r="M9" s="111">
        <f>[5]Abril!$B$16</f>
        <v>20.654166666666669</v>
      </c>
      <c r="N9" s="111">
        <f>[5]Abril!$B$17</f>
        <v>19.304166666666671</v>
      </c>
      <c r="O9" s="111">
        <f>[5]Abril!$B$18</f>
        <v>20.93333333333333</v>
      </c>
      <c r="P9" s="111">
        <f>[5]Abril!$B$19</f>
        <v>21.537500000000005</v>
      </c>
      <c r="Q9" s="111">
        <f>[5]Abril!$B$20</f>
        <v>21.216666666666665</v>
      </c>
      <c r="R9" s="111">
        <f>[5]Abril!$B$21</f>
        <v>21.054166666666671</v>
      </c>
      <c r="S9" s="111">
        <f>[5]Abril!$B$22</f>
        <v>19.962500000000002</v>
      </c>
      <c r="T9" s="111">
        <f>[5]Abril!$B$23</f>
        <v>20.912500000000005</v>
      </c>
      <c r="U9" s="111">
        <f>[5]Abril!$B$24</f>
        <v>22.045833333333331</v>
      </c>
      <c r="V9" s="111">
        <f>[5]Abril!$B$25</f>
        <v>22.191666666666663</v>
      </c>
      <c r="W9" s="111">
        <f>[5]Abril!$B$26</f>
        <v>22.420833333333334</v>
      </c>
      <c r="X9" s="111">
        <f>[5]Abril!$B$27</f>
        <v>22.045833333333334</v>
      </c>
      <c r="Y9" s="111">
        <f>[5]Abril!$B$28</f>
        <v>18.079166666666662</v>
      </c>
      <c r="Z9" s="111">
        <f>[5]Abril!$B$29</f>
        <v>19.258333333333333</v>
      </c>
      <c r="AA9" s="111">
        <f>[5]Abril!$B$30</f>
        <v>23.25833333333334</v>
      </c>
      <c r="AB9" s="111">
        <f>[5]Abril!$B$31</f>
        <v>20.562500000000004</v>
      </c>
      <c r="AC9" s="111">
        <f>[5]Abril!$B$32</f>
        <v>19.904166666666665</v>
      </c>
      <c r="AD9" s="111">
        <f>[5]Abril!$B$33</f>
        <v>16.879166666666666</v>
      </c>
      <c r="AE9" s="111">
        <f>[5]Abril!$B$34</f>
        <v>17.716666666666669</v>
      </c>
      <c r="AF9" s="110">
        <f t="shared" si="1"/>
        <v>20.788750000000004</v>
      </c>
    </row>
    <row r="10" spans="1:36" x14ac:dyDescent="0.2">
      <c r="A10" s="48" t="s">
        <v>91</v>
      </c>
      <c r="B10" s="111">
        <f>[6]Abril!$B$5</f>
        <v>23.666666666666668</v>
      </c>
      <c r="C10" s="111">
        <f>[6]Abril!$B$6</f>
        <v>23.945833333333336</v>
      </c>
      <c r="D10" s="111">
        <f>[6]Abril!$B$7</f>
        <v>24.166666666666668</v>
      </c>
      <c r="E10" s="111">
        <f>[6]Abril!$B$8</f>
        <v>24.291666666666668</v>
      </c>
      <c r="F10" s="111">
        <f>[6]Abril!$B$9</f>
        <v>22.458333333333339</v>
      </c>
      <c r="G10" s="111">
        <f>[6]Abril!$B$10</f>
        <v>22.583333333333332</v>
      </c>
      <c r="H10" s="111">
        <f>[6]Abril!$B$11</f>
        <v>23.924999999999997</v>
      </c>
      <c r="I10" s="111">
        <f>[6]Abril!$B$12</f>
        <v>23.774999999999995</v>
      </c>
      <c r="J10" s="111">
        <f>[6]Abril!$B$13</f>
        <v>22.329166666666666</v>
      </c>
      <c r="K10" s="111">
        <f>[6]Abril!$B$14</f>
        <v>24.337500000000002</v>
      </c>
      <c r="L10" s="111">
        <f>[6]Abril!$B$15</f>
        <v>24.370833333333337</v>
      </c>
      <c r="M10" s="111">
        <f>[6]Abril!$B$16</f>
        <v>23.700000000000003</v>
      </c>
      <c r="N10" s="111">
        <f>[6]Abril!$B$17</f>
        <v>22.445833333333329</v>
      </c>
      <c r="O10" s="111">
        <f>[6]Abril!$B$18</f>
        <v>22.383333333333329</v>
      </c>
      <c r="P10" s="111">
        <f>[6]Abril!$B$19</f>
        <v>24</v>
      </c>
      <c r="Q10" s="111">
        <f>[6]Abril!$B$20</f>
        <v>22.466666666666669</v>
      </c>
      <c r="R10" s="111">
        <f>[6]Abril!$B$21</f>
        <v>24.262499999999999</v>
      </c>
      <c r="S10" s="111">
        <f>[6]Abril!$B$22</f>
        <v>22.537499999999998</v>
      </c>
      <c r="T10" s="111">
        <f>[6]Abril!$B$23</f>
        <v>20.875</v>
      </c>
      <c r="U10" s="111">
        <f>[6]Abril!$B$24</f>
        <v>23.249999999999996</v>
      </c>
      <c r="V10" s="111">
        <f>[6]Abril!$B$25</f>
        <v>24.045833333333334</v>
      </c>
      <c r="W10" s="111">
        <f>[6]Abril!$B$26</f>
        <v>23.754166666666663</v>
      </c>
      <c r="X10" s="111">
        <f>[6]Abril!$B$27</f>
        <v>23.495833333333326</v>
      </c>
      <c r="Y10" s="111">
        <f>[6]Abril!$B$28</f>
        <v>22.604166666666668</v>
      </c>
      <c r="Z10" s="111">
        <f>[6]Abril!$B$29</f>
        <v>22.687500000000004</v>
      </c>
      <c r="AA10" s="111">
        <f>[6]Abril!$B$30</f>
        <v>24.537499999999994</v>
      </c>
      <c r="AB10" s="111">
        <f>[6]Abril!$B$31</f>
        <v>22.683333333333334</v>
      </c>
      <c r="AC10" s="111">
        <f>[6]Abril!$B$32</f>
        <v>21.708333333333332</v>
      </c>
      <c r="AD10" s="111">
        <f>[6]Abril!$B$33</f>
        <v>20.445833333333333</v>
      </c>
      <c r="AE10" s="111">
        <f>[6]Abril!$B$34</f>
        <v>17.854166666666668</v>
      </c>
      <c r="AF10" s="110">
        <f t="shared" si="1"/>
        <v>22.986249999999995</v>
      </c>
    </row>
    <row r="11" spans="1:36" x14ac:dyDescent="0.2">
      <c r="A11" s="48" t="s">
        <v>49</v>
      </c>
      <c r="B11" s="111">
        <f>[7]Abril!$B$5</f>
        <v>25.804166666666664</v>
      </c>
      <c r="C11" s="111">
        <f>[7]Abril!$B$6</f>
        <v>27.358333333333334</v>
      </c>
      <c r="D11" s="111">
        <f>[7]Abril!$B$7</f>
        <v>26.079166666666669</v>
      </c>
      <c r="E11" s="111">
        <f>[7]Abril!$B$8</f>
        <v>27.512500000000003</v>
      </c>
      <c r="F11" s="111">
        <f>[7]Abril!$B$9</f>
        <v>25.479166666666661</v>
      </c>
      <c r="G11" s="111">
        <f>[7]Abril!$B$10</f>
        <v>23.962499999999995</v>
      </c>
      <c r="H11" s="111">
        <f>[7]Abril!$B$11</f>
        <v>24.654166666666669</v>
      </c>
      <c r="I11" s="111">
        <f>[7]Abril!$B$12</f>
        <v>25.287500000000005</v>
      </c>
      <c r="J11" s="111">
        <f>[7]Abril!$B$13</f>
        <v>23.112500000000001</v>
      </c>
      <c r="K11" s="111">
        <f>[7]Abril!$B$14</f>
        <v>24.570833333333336</v>
      </c>
      <c r="L11" s="111">
        <f>[7]Abril!$B$15</f>
        <v>26.062499999999996</v>
      </c>
      <c r="M11" s="111">
        <f>[7]Abril!$B$16</f>
        <v>25.625</v>
      </c>
      <c r="N11" s="111">
        <f>[7]Abril!$B$17</f>
        <v>23.845833333333335</v>
      </c>
      <c r="O11" s="111">
        <f>[7]Abril!$B$18</f>
        <v>24.729166666666661</v>
      </c>
      <c r="P11" s="111">
        <f>[7]Abril!$B$19</f>
        <v>22.383333333333336</v>
      </c>
      <c r="Q11" s="111">
        <f>[7]Abril!$B$20</f>
        <v>21.900000000000002</v>
      </c>
      <c r="R11" s="111">
        <f>[7]Abril!$B$21</f>
        <v>23.949999999999992</v>
      </c>
      <c r="S11" s="111">
        <f>[7]Abril!$B$22</f>
        <v>21.879166666666663</v>
      </c>
      <c r="T11" s="111">
        <f>[7]Abril!$B$23</f>
        <v>21.979166666666668</v>
      </c>
      <c r="U11" s="111">
        <f>[7]Abril!$B$24</f>
        <v>23.212500000000002</v>
      </c>
      <c r="V11" s="111">
        <f>[7]Abril!$B$25</f>
        <v>23.691666666666666</v>
      </c>
      <c r="W11" s="111">
        <f>[7]Abril!$B$26</f>
        <v>23.220833333333331</v>
      </c>
      <c r="X11" s="111">
        <f>[7]Abril!$B$27</f>
        <v>23.270833333333325</v>
      </c>
      <c r="Y11" s="111">
        <f>[7]Abril!$B$28</f>
        <v>21.995833333333334</v>
      </c>
      <c r="Z11" s="111">
        <f>[7]Abril!$B$29</f>
        <v>21.608333333333331</v>
      </c>
      <c r="AA11" s="111">
        <f>[7]Abril!$B$30</f>
        <v>23.600000000000005</v>
      </c>
      <c r="AB11" s="111">
        <f>[7]Abril!$B$31</f>
        <v>23.991666666666664</v>
      </c>
      <c r="AC11" s="111">
        <f>[7]Abril!$B$32</f>
        <v>22.525000000000002</v>
      </c>
      <c r="AD11" s="111">
        <f>[7]Abril!$B$33</f>
        <v>20.866666666666667</v>
      </c>
      <c r="AE11" s="111">
        <f>[7]Abril!$B$34</f>
        <v>20.349999999999998</v>
      </c>
      <c r="AF11" s="110">
        <f t="shared" si="1"/>
        <v>23.816944444444445</v>
      </c>
    </row>
    <row r="12" spans="1:36" x14ac:dyDescent="0.2">
      <c r="A12" s="48" t="s">
        <v>94</v>
      </c>
      <c r="B12" s="111">
        <f>[8]Abril!$B$5</f>
        <v>25.304166666666664</v>
      </c>
      <c r="C12" s="111">
        <f>[8]Abril!$B$6</f>
        <v>24.658333333333335</v>
      </c>
      <c r="D12" s="111">
        <f>[8]Abril!$B$7</f>
        <v>25.012499999999992</v>
      </c>
      <c r="E12" s="111">
        <f>[8]Abril!$B$8</f>
        <v>24.650000000000002</v>
      </c>
      <c r="F12" s="111">
        <f>[8]Abril!$B$9</f>
        <v>20.762499999999999</v>
      </c>
      <c r="G12" s="111">
        <f>[8]Abril!$B$10</f>
        <v>23.729166666666671</v>
      </c>
      <c r="H12" s="111">
        <f>[8]Abril!$B$11</f>
        <v>26.600000000000005</v>
      </c>
      <c r="I12" s="111">
        <f>[8]Abril!$B$12</f>
        <v>24.554166666666671</v>
      </c>
      <c r="J12" s="111">
        <f>[8]Abril!$B$13</f>
        <v>22.604166666666668</v>
      </c>
      <c r="K12" s="111">
        <f>[8]Abril!$B$14</f>
        <v>23.412500000000005</v>
      </c>
      <c r="L12" s="111">
        <f>[8]Abril!$B$15</f>
        <v>24.899999999999995</v>
      </c>
      <c r="M12" s="111">
        <f>[8]Abril!$B$16</f>
        <v>22.437500000000004</v>
      </c>
      <c r="N12" s="111">
        <f>[8]Abril!$B$17</f>
        <v>22.133333333333336</v>
      </c>
      <c r="O12" s="111">
        <f>[8]Abril!$B$18</f>
        <v>22.558333333333334</v>
      </c>
      <c r="P12" s="111">
        <f>[8]Abril!$B$19</f>
        <v>24.525000000000002</v>
      </c>
      <c r="Q12" s="111">
        <f>[8]Abril!$B$20</f>
        <v>24.525000000000006</v>
      </c>
      <c r="R12" s="111">
        <f>[8]Abril!$B$21</f>
        <v>24.995833333333334</v>
      </c>
      <c r="S12" s="111">
        <f>[8]Abril!$B$22</f>
        <v>23.116666666666671</v>
      </c>
      <c r="T12" s="111">
        <f>[8]Abril!$B$23</f>
        <v>21.979166666666668</v>
      </c>
      <c r="U12" s="111">
        <f>[8]Abril!$B$24</f>
        <v>23.349999999999998</v>
      </c>
      <c r="V12" s="111">
        <f>[8]Abril!$B$25</f>
        <v>24.329166666666666</v>
      </c>
      <c r="W12" s="111">
        <f>[8]Abril!$B$26</f>
        <v>24.770833333333329</v>
      </c>
      <c r="X12" s="111">
        <f>[8]Abril!$B$27</f>
        <v>25.116666666666664</v>
      </c>
      <c r="Y12" s="111">
        <f>[8]Abril!$B$28</f>
        <v>23.241666666666664</v>
      </c>
      <c r="Z12" s="111">
        <f>[8]Abril!$B$29</f>
        <v>22.737499999999997</v>
      </c>
      <c r="AA12" s="111">
        <f>[8]Abril!$B$30</f>
        <v>25.416666666666668</v>
      </c>
      <c r="AB12" s="111">
        <f>[8]Abril!$B$31</f>
        <v>25.216666666666665</v>
      </c>
      <c r="AC12" s="111">
        <f>[8]Abril!$B$32</f>
        <v>23.25</v>
      </c>
      <c r="AD12" s="111">
        <f>[8]Abril!$B$33</f>
        <v>19.266666666666666</v>
      </c>
      <c r="AE12" s="111">
        <f>[8]Abril!$B$34</f>
        <v>19.150000000000002</v>
      </c>
      <c r="AF12" s="110">
        <f t="shared" si="1"/>
        <v>23.610138888888891</v>
      </c>
    </row>
    <row r="13" spans="1:36" x14ac:dyDescent="0.2">
      <c r="A13" s="48" t="s">
        <v>101</v>
      </c>
      <c r="B13" s="111">
        <f>[9]Abril!$B$5</f>
        <v>23.779166666666669</v>
      </c>
      <c r="C13" s="111">
        <f>[9]Abril!$B$6</f>
        <v>24.854166666666668</v>
      </c>
      <c r="D13" s="111">
        <f>[9]Abril!$B$7</f>
        <v>24.808333333333334</v>
      </c>
      <c r="E13" s="111">
        <f>[9]Abril!$B$8</f>
        <v>23.904166666666669</v>
      </c>
      <c r="F13" s="111">
        <f>[9]Abril!$B$9</f>
        <v>20.133333333333333</v>
      </c>
      <c r="G13" s="111">
        <f>[9]Abril!$B$10</f>
        <v>22.970833333333331</v>
      </c>
      <c r="H13" s="111">
        <f>[9]Abril!$B$11</f>
        <v>23.170833333333331</v>
      </c>
      <c r="I13" s="111">
        <f>[9]Abril!$B$12</f>
        <v>23.75</v>
      </c>
      <c r="J13" s="111">
        <f>[9]Abril!$B$13</f>
        <v>21.779166666666669</v>
      </c>
      <c r="K13" s="111">
        <f>[9]Abril!$B$14</f>
        <v>21.666666666666668</v>
      </c>
      <c r="L13" s="111">
        <f>[9]Abril!$B$15</f>
        <v>23.529166666666669</v>
      </c>
      <c r="M13" s="111">
        <f>[9]Abril!$B$16</f>
        <v>23.062500000000004</v>
      </c>
      <c r="N13" s="111">
        <f>[9]Abril!$B$17</f>
        <v>21.570833333333336</v>
      </c>
      <c r="O13" s="111">
        <f>[9]Abril!$B$18</f>
        <v>21.883333333333329</v>
      </c>
      <c r="P13" s="111">
        <f>[9]Abril!$B$19</f>
        <v>22.179166666666664</v>
      </c>
      <c r="Q13" s="111">
        <f>[9]Abril!$B$20</f>
        <v>21.983333333333334</v>
      </c>
      <c r="R13" s="111">
        <f>[9]Abril!$B$21</f>
        <v>21.929166666666664</v>
      </c>
      <c r="S13" s="111">
        <f>[9]Abril!$B$22</f>
        <v>20.845833333333331</v>
      </c>
      <c r="T13" s="111">
        <f>[9]Abril!$B$23</f>
        <v>21.025000000000002</v>
      </c>
      <c r="U13" s="111">
        <f>[9]Abril!$B$24</f>
        <v>22.308333333333334</v>
      </c>
      <c r="V13" s="111">
        <f>[9]Abril!$B$25</f>
        <v>23.324999999999992</v>
      </c>
      <c r="W13" s="111">
        <f>[9]Abril!$B$26</f>
        <v>23.256521739130445</v>
      </c>
      <c r="X13" s="111">
        <f>[9]Abril!$B$27</f>
        <v>23.066666666666663</v>
      </c>
      <c r="Y13" s="111">
        <f>[9]Abril!$B$28</f>
        <v>19.725000000000001</v>
      </c>
      <c r="Z13" s="111">
        <f>[9]Abril!$B$29</f>
        <v>20.354166666666668</v>
      </c>
      <c r="AA13" s="111">
        <f>[9]Abril!$B$30</f>
        <v>23.245833333333334</v>
      </c>
      <c r="AB13" s="111">
        <f>[9]Abril!$B$31</f>
        <v>21.325000000000003</v>
      </c>
      <c r="AC13" s="111">
        <f>[9]Abril!$B$32</f>
        <v>20.912500000000005</v>
      </c>
      <c r="AD13" s="111">
        <f>[9]Abril!$B$33</f>
        <v>16.454166666666669</v>
      </c>
      <c r="AE13" s="111">
        <f>[9]Abril!$B$34</f>
        <v>17.55</v>
      </c>
      <c r="AF13" s="110">
        <f t="shared" si="1"/>
        <v>22.011606280193238</v>
      </c>
      <c r="AJ13" t="s">
        <v>35</v>
      </c>
    </row>
    <row r="14" spans="1:36" x14ac:dyDescent="0.2">
      <c r="A14" s="48" t="s">
        <v>147</v>
      </c>
      <c r="B14" s="111">
        <f>[10]Abril!$B$5</f>
        <v>23.6</v>
      </c>
      <c r="C14" s="111">
        <f>[10]Abril!$B$6</f>
        <v>26.626086956521743</v>
      </c>
      <c r="D14" s="111">
        <f>[10]Abril!$B$7</f>
        <v>25.104545454545459</v>
      </c>
      <c r="E14" s="111">
        <f>[10]Abril!$B$8</f>
        <v>24.591666666666669</v>
      </c>
      <c r="F14" s="111">
        <f>[10]Abril!$B$9</f>
        <v>23.270833333333332</v>
      </c>
      <c r="G14" s="111">
        <f>[10]Abril!$B$10</f>
        <v>23.175000000000001</v>
      </c>
      <c r="H14" s="111">
        <f>[10]Abril!$B$11</f>
        <v>25.330434782608691</v>
      </c>
      <c r="I14" s="111">
        <f>[10]Abril!$B$12</f>
        <v>23.424999999999997</v>
      </c>
      <c r="J14" s="111">
        <f>[10]Abril!$B$13</f>
        <v>23.070833333333336</v>
      </c>
      <c r="K14" s="111">
        <f>[10]Abril!$B$14</f>
        <v>23.924999999999997</v>
      </c>
      <c r="L14" s="111">
        <f>[10]Abril!$B$15</f>
        <v>24.950000000000003</v>
      </c>
      <c r="M14" s="111">
        <f>[10]Abril!$B$16</f>
        <v>25.154166666666665</v>
      </c>
      <c r="N14" s="111">
        <f>[10]Abril!$B$17</f>
        <v>22.441666666666659</v>
      </c>
      <c r="O14" s="111">
        <f>[10]Abril!$B$18</f>
        <v>23.833333333333329</v>
      </c>
      <c r="P14" s="111">
        <f>[10]Abril!$B$19</f>
        <v>23.604347826086961</v>
      </c>
      <c r="Q14" s="111">
        <f>[10]Abril!$B$20</f>
        <v>23.5625</v>
      </c>
      <c r="R14" s="111">
        <f>[10]Abril!$B$21</f>
        <v>24.683333333333326</v>
      </c>
      <c r="S14" s="111">
        <f>[10]Abril!$B$22</f>
        <v>23.608333333333331</v>
      </c>
      <c r="T14" s="111">
        <f>[10]Abril!$B$23</f>
        <v>20.979166666666668</v>
      </c>
      <c r="U14" s="111">
        <f>[10]Abril!$B$24</f>
        <v>24.443478260869568</v>
      </c>
      <c r="V14" s="111">
        <f>[10]Abril!$B$25</f>
        <v>24.691666666666663</v>
      </c>
      <c r="W14" s="111">
        <f>[10]Abril!$B$26</f>
        <v>24.841666666666665</v>
      </c>
      <c r="X14" s="111">
        <f>[10]Abril!$B$27</f>
        <v>24.608333333333331</v>
      </c>
      <c r="Y14" s="111">
        <f>[10]Abril!$B$28</f>
        <v>22.275000000000002</v>
      </c>
      <c r="Z14" s="111">
        <f>[10]Abril!$B$29</f>
        <v>22.900000000000002</v>
      </c>
      <c r="AA14" s="111">
        <f>[10]Abril!$B$30</f>
        <v>24.412500000000005</v>
      </c>
      <c r="AB14" s="111">
        <f>[10]Abril!$B$31</f>
        <v>23.416666666666661</v>
      </c>
      <c r="AC14" s="111">
        <f>[10]Abril!$B$32</f>
        <v>22.666666666666668</v>
      </c>
      <c r="AD14" s="111">
        <f>[10]Abril!$B$33</f>
        <v>21.425000000000001</v>
      </c>
      <c r="AE14" s="111">
        <f>[10]Abril!$B$34</f>
        <v>19.633333333333333</v>
      </c>
      <c r="AF14" s="110">
        <f t="shared" si="1"/>
        <v>23.675018664909963</v>
      </c>
      <c r="AJ14" t="s">
        <v>35</v>
      </c>
    </row>
    <row r="15" spans="1:36" x14ac:dyDescent="0.2">
      <c r="A15" s="48" t="s">
        <v>2</v>
      </c>
      <c r="B15" s="111">
        <f>[11]Abril!$B$5</f>
        <v>24.329166666666666</v>
      </c>
      <c r="C15" s="111">
        <f>[11]Abril!$B$6</f>
        <v>25.054166666666671</v>
      </c>
      <c r="D15" s="111">
        <f>[11]Abril!$B$7</f>
        <v>25.412499999999994</v>
      </c>
      <c r="E15" s="111">
        <f>[11]Abril!$B$8</f>
        <v>25.520833333333329</v>
      </c>
      <c r="F15" s="111">
        <f>[11]Abril!$B$9</f>
        <v>22.754166666666663</v>
      </c>
      <c r="G15" s="111">
        <f>[11]Abril!$B$10</f>
        <v>23.45</v>
      </c>
      <c r="H15" s="111">
        <f>[11]Abril!$B$11</f>
        <v>25.237500000000008</v>
      </c>
      <c r="I15" s="111">
        <f>[11]Abril!$B$12</f>
        <v>24.508333333333329</v>
      </c>
      <c r="J15" s="111">
        <f>[11]Abril!$B$13</f>
        <v>23.204166666666666</v>
      </c>
      <c r="K15" s="111">
        <f>[11]Abril!$B$14</f>
        <v>24.233333333333331</v>
      </c>
      <c r="L15" s="111">
        <f>[11]Abril!$B$15</f>
        <v>25.454166666666666</v>
      </c>
      <c r="M15" s="111">
        <f>[11]Abril!$B$16</f>
        <v>24.287499999999998</v>
      </c>
      <c r="N15" s="111">
        <f>[11]Abril!$B$17</f>
        <v>21.979166666666668</v>
      </c>
      <c r="O15" s="111">
        <f>[11]Abril!$B$18</f>
        <v>23.404166666666669</v>
      </c>
      <c r="P15" s="111">
        <f>[11]Abril!$B$19</f>
        <v>24.283333333333342</v>
      </c>
      <c r="Q15" s="111">
        <f>[11]Abril!$B$20</f>
        <v>22.841666666666665</v>
      </c>
      <c r="R15" s="111">
        <f>[11]Abril!$B$21</f>
        <v>24.441666666666674</v>
      </c>
      <c r="S15" s="111">
        <f>[11]Abril!$B$22</f>
        <v>22.258333333333336</v>
      </c>
      <c r="T15" s="111">
        <f>[11]Abril!$B$23</f>
        <v>21.225000000000001</v>
      </c>
      <c r="U15" s="111">
        <f>[11]Abril!$B$24</f>
        <v>23.55</v>
      </c>
      <c r="V15" s="111">
        <f>[11]Abril!$B$25</f>
        <v>24.666666666666668</v>
      </c>
      <c r="W15" s="111">
        <f>[11]Abril!$B$26</f>
        <v>24.779166666666665</v>
      </c>
      <c r="X15" s="111">
        <f>[11]Abril!$B$27</f>
        <v>24.708333333333332</v>
      </c>
      <c r="Y15" s="111">
        <f>[11]Abril!$B$28</f>
        <v>23.341666666666665</v>
      </c>
      <c r="Z15" s="111">
        <f>[11]Abril!$B$29</f>
        <v>22.033333333333331</v>
      </c>
      <c r="AA15" s="111">
        <f>[11]Abril!$B$30</f>
        <v>24.2</v>
      </c>
      <c r="AB15" s="111">
        <f>[11]Abril!$B$31</f>
        <v>23.558333333333337</v>
      </c>
      <c r="AC15" s="111">
        <f>[11]Abril!$B$32</f>
        <v>22.029166666666665</v>
      </c>
      <c r="AD15" s="111">
        <f>[11]Abril!$B$33</f>
        <v>20.037500000000005</v>
      </c>
      <c r="AE15" s="111">
        <f>[11]Abril!$B$34</f>
        <v>19.833333333333332</v>
      </c>
      <c r="AF15" s="110">
        <f t="shared" si="1"/>
        <v>23.553888888888892</v>
      </c>
      <c r="AH15" s="12" t="s">
        <v>35</v>
      </c>
    </row>
    <row r="16" spans="1:36" x14ac:dyDescent="0.2">
      <c r="A16" s="48" t="s">
        <v>3</v>
      </c>
      <c r="B16" s="111">
        <f>[12]Abril!$B$5</f>
        <v>26.562499999999996</v>
      </c>
      <c r="C16" s="111">
        <f>[12]Abril!$B$6</f>
        <v>27.183333333333337</v>
      </c>
      <c r="D16" s="111">
        <f>[12]Abril!$B$7</f>
        <v>26.32083333333334</v>
      </c>
      <c r="E16" s="111">
        <f>[12]Abril!$B$8</f>
        <v>25.954166666666669</v>
      </c>
      <c r="F16" s="111">
        <f>[12]Abril!$B$8</f>
        <v>25.954166666666669</v>
      </c>
      <c r="G16" s="111">
        <f>[12]Abril!$B$10</f>
        <v>23.770833333333332</v>
      </c>
      <c r="H16" s="111">
        <f>[12]Abril!$B$11</f>
        <v>25.529166666666672</v>
      </c>
      <c r="I16" s="111">
        <f>[12]Abril!$B$12</f>
        <v>25.891666666666666</v>
      </c>
      <c r="J16" s="111">
        <f>[12]Abril!$B$13</f>
        <v>24.787499999999998</v>
      </c>
      <c r="K16" s="111">
        <f>[12]Abril!$B$14</f>
        <v>24.041666666666671</v>
      </c>
      <c r="L16" s="111">
        <f>[12]Abril!$B$15</f>
        <v>25.895833333333339</v>
      </c>
      <c r="M16" s="111">
        <f>[12]Abril!$B$16</f>
        <v>26.183333333333334</v>
      </c>
      <c r="N16" s="111">
        <f>[12]Abril!$B$17</f>
        <v>23.916666666666668</v>
      </c>
      <c r="O16" s="111">
        <f>[12]Abril!$B$18</f>
        <v>25.316666666666666</v>
      </c>
      <c r="P16" s="111">
        <f>[12]Abril!$B$19</f>
        <v>24.016666666666666</v>
      </c>
      <c r="Q16" s="111">
        <f>[12]Abril!$B$20</f>
        <v>23.387499999999999</v>
      </c>
      <c r="R16" s="111">
        <f>[12]Abril!$B$21</f>
        <v>24.545833333333334</v>
      </c>
      <c r="S16" s="111">
        <f>[12]Abril!$B$22</f>
        <v>23.2</v>
      </c>
      <c r="T16" s="111">
        <f>[12]Abril!$B$23</f>
        <v>20.974999999999998</v>
      </c>
      <c r="U16" s="111">
        <f>[12]Abril!$B$24</f>
        <v>23.033333333333331</v>
      </c>
      <c r="V16" s="111">
        <f>[12]Abril!$B$25</f>
        <v>24.154166666666665</v>
      </c>
      <c r="W16" s="111">
        <f>[12]Abril!$B$26</f>
        <v>24.237500000000001</v>
      </c>
      <c r="X16" s="111">
        <f>[12]Abril!$B$27</f>
        <v>24.487500000000008</v>
      </c>
      <c r="Y16" s="111">
        <f>[12]Abril!$B$28</f>
        <v>23.454166666666666</v>
      </c>
      <c r="Z16" s="111">
        <f>[12]Abril!$B$29</f>
        <v>24.2</v>
      </c>
      <c r="AA16" s="111">
        <f>[12]Abril!$B$30</f>
        <v>24.920833333333334</v>
      </c>
      <c r="AB16" s="111">
        <f>[12]Abril!$B$31</f>
        <v>23.67916666666666</v>
      </c>
      <c r="AC16" s="111">
        <f>[12]Abril!$B$32</f>
        <v>23.404166666666665</v>
      </c>
      <c r="AD16" s="111">
        <f>[12]Abril!$B$33</f>
        <v>23.354166666666671</v>
      </c>
      <c r="AE16" s="111">
        <f>[12]Abril!$B$34</f>
        <v>21</v>
      </c>
      <c r="AF16" s="110">
        <f t="shared" si="1"/>
        <v>24.445277777777779</v>
      </c>
      <c r="AH16" s="12"/>
    </row>
    <row r="17" spans="1:37" hidden="1" x14ac:dyDescent="0.2">
      <c r="A17" s="48" t="s">
        <v>4</v>
      </c>
      <c r="B17" s="111" t="str">
        <f>[13]Abril!$B$5</f>
        <v>*</v>
      </c>
      <c r="C17" s="111" t="str">
        <f>[13]Abril!$B$6</f>
        <v>*</v>
      </c>
      <c r="D17" s="111" t="str">
        <f>[13]Abril!$B$7</f>
        <v>*</v>
      </c>
      <c r="E17" s="111" t="str">
        <f>[13]Abril!$B$8</f>
        <v>*</v>
      </c>
      <c r="F17" s="111" t="str">
        <f>[13]Abril!$B$9</f>
        <v>*</v>
      </c>
      <c r="G17" s="111" t="str">
        <f>[13]Abril!$B$10</f>
        <v>*</v>
      </c>
      <c r="H17" s="111" t="str">
        <f>[13]Abril!$B$11</f>
        <v>*</v>
      </c>
      <c r="I17" s="111" t="str">
        <f>[13]Abril!$B$12</f>
        <v>*</v>
      </c>
      <c r="J17" s="111" t="str">
        <f>[13]Abril!$B$13</f>
        <v>*</v>
      </c>
      <c r="K17" s="111" t="str">
        <f>[13]Abril!$B$14</f>
        <v>*</v>
      </c>
      <c r="L17" s="111" t="str">
        <f>[13]Abril!$B$15</f>
        <v>*</v>
      </c>
      <c r="M17" s="111" t="str">
        <f>[13]Abril!$B$16</f>
        <v>*</v>
      </c>
      <c r="N17" s="111" t="str">
        <f>[13]Abril!$B$17</f>
        <v>*</v>
      </c>
      <c r="O17" s="111" t="str">
        <f>[13]Abril!$B$18</f>
        <v>*</v>
      </c>
      <c r="P17" s="111" t="str">
        <f>[13]Abril!$B$19</f>
        <v>*</v>
      </c>
      <c r="Q17" s="111" t="str">
        <f>[13]Abril!$B$20</f>
        <v>*</v>
      </c>
      <c r="R17" s="111" t="str">
        <f>[13]Abril!$B$21</f>
        <v>*</v>
      </c>
      <c r="S17" s="111" t="str">
        <f>[13]Abril!$B$22</f>
        <v>*</v>
      </c>
      <c r="T17" s="111" t="str">
        <f>[13]Abril!$B$23</f>
        <v>*</v>
      </c>
      <c r="U17" s="111" t="str">
        <f>[13]Abril!$B$24</f>
        <v>*</v>
      </c>
      <c r="V17" s="111" t="str">
        <f>[13]Abril!$B$25</f>
        <v>*</v>
      </c>
      <c r="W17" s="111" t="str">
        <f>[13]Abril!$B$26</f>
        <v>*</v>
      </c>
      <c r="X17" s="111" t="str">
        <f>[13]Abril!$B$27</f>
        <v>*</v>
      </c>
      <c r="Y17" s="111" t="str">
        <f>[13]Abril!$B$28</f>
        <v>*</v>
      </c>
      <c r="Z17" s="111" t="str">
        <f>[13]Abril!$B$29</f>
        <v>*</v>
      </c>
      <c r="AA17" s="111" t="str">
        <f>[13]Abril!$B$30</f>
        <v>*</v>
      </c>
      <c r="AB17" s="111" t="str">
        <f>[13]Abril!$B$31</f>
        <v>*</v>
      </c>
      <c r="AC17" s="111" t="str">
        <f>[13]Abril!$B$32</f>
        <v>*</v>
      </c>
      <c r="AD17" s="111" t="str">
        <f>[13]Abril!$B$33</f>
        <v>*</v>
      </c>
      <c r="AE17" s="111" t="str">
        <f>[13]Abril!$B$34</f>
        <v>*</v>
      </c>
      <c r="AF17" s="110" t="s">
        <v>197</v>
      </c>
      <c r="AG17" t="s">
        <v>35</v>
      </c>
      <c r="AH17" s="12" t="s">
        <v>35</v>
      </c>
      <c r="AJ17" t="s">
        <v>35</v>
      </c>
    </row>
    <row r="18" spans="1:37" x14ac:dyDescent="0.2">
      <c r="A18" s="48" t="s">
        <v>5</v>
      </c>
      <c r="B18" s="111">
        <f>[14]Abril!$B$5</f>
        <v>20.841666666666665</v>
      </c>
      <c r="C18" s="111">
        <f>[14]Abril!$B$6</f>
        <v>20.074999999999999</v>
      </c>
      <c r="D18" s="111">
        <f>[14]Abril!$B$7</f>
        <v>25.720833333333331</v>
      </c>
      <c r="E18" s="111">
        <f>[14]Abril!$B$8</f>
        <v>25.270833333333332</v>
      </c>
      <c r="F18" s="111">
        <f>[14]Abril!$B$9</f>
        <v>19.879166666666666</v>
      </c>
      <c r="G18" s="111">
        <f>[14]Abril!$B$10</f>
        <v>23.349999999999998</v>
      </c>
      <c r="H18" s="111">
        <f>[14]Abril!$B$11</f>
        <v>25.837499999999995</v>
      </c>
      <c r="I18" s="111">
        <f>[14]Abril!$B$12</f>
        <v>24.454166666666666</v>
      </c>
      <c r="J18" s="111">
        <f>[14]Abril!$B$13</f>
        <v>24.391666666666666</v>
      </c>
      <c r="K18" s="111">
        <f>[14]Abril!$B$14</f>
        <v>25.983333333333334</v>
      </c>
      <c r="L18" s="111">
        <f>[14]Abril!$B$15</f>
        <v>27.195833333333329</v>
      </c>
      <c r="M18" s="111">
        <f>[14]Abril!$B$16</f>
        <v>26.941666666666677</v>
      </c>
      <c r="N18" s="111">
        <f>[14]Abril!$B$17</f>
        <v>24.320833333333336</v>
      </c>
      <c r="O18" s="111">
        <f>[14]Abril!$B$18</f>
        <v>25.608333333333338</v>
      </c>
      <c r="P18" s="111">
        <f>[14]Abril!$B$19</f>
        <v>27.099999999999998</v>
      </c>
      <c r="Q18" s="111">
        <f>[14]Abril!$B$20</f>
        <v>26.345833333333335</v>
      </c>
      <c r="R18" s="111">
        <f>[14]Abril!$B$21</f>
        <v>26.829166666666666</v>
      </c>
      <c r="S18" s="111">
        <f>[14]Abril!$B$22</f>
        <v>28.220833333333328</v>
      </c>
      <c r="T18" s="111">
        <f>[14]Abril!$B$23</f>
        <v>26.958333333333339</v>
      </c>
      <c r="U18" s="111">
        <f>[14]Abril!$B$24</f>
        <v>26.316666666666666</v>
      </c>
      <c r="V18" s="111">
        <f>[14]Abril!$B$25</f>
        <v>27.849999999999994</v>
      </c>
      <c r="W18" s="111">
        <f>[14]Abril!$B$26</f>
        <v>27.38333333333334</v>
      </c>
      <c r="X18" s="111">
        <f>[14]Abril!$B$27</f>
        <v>27.079166666666669</v>
      </c>
      <c r="Y18" s="111">
        <f>[14]Abril!$B$28</f>
        <v>27.920833333333331</v>
      </c>
      <c r="Z18" s="111">
        <f>[14]Abril!$B$29</f>
        <v>25.783333333333331</v>
      </c>
      <c r="AA18" s="111">
        <f>[14]Abril!$B$30</f>
        <v>27.95</v>
      </c>
      <c r="AB18" s="111">
        <f>[14]Abril!$B$31</f>
        <v>27.775000000000002</v>
      </c>
      <c r="AC18" s="111">
        <f>[14]Abril!$B$32</f>
        <v>23.420833333333334</v>
      </c>
      <c r="AD18" s="111">
        <f>[14]Abril!$B$33</f>
        <v>23.370833333333337</v>
      </c>
      <c r="AE18" s="111">
        <f>[14]Abril!$B$34</f>
        <v>23.758333333333329</v>
      </c>
      <c r="AF18" s="110">
        <f>AVERAGE(B18:AE18)</f>
        <v>25.464444444444442</v>
      </c>
      <c r="AG18" s="12" t="s">
        <v>35</v>
      </c>
      <c r="AH18" s="12" t="s">
        <v>35</v>
      </c>
    </row>
    <row r="19" spans="1:37" hidden="1" x14ac:dyDescent="0.2">
      <c r="A19" s="48" t="s">
        <v>33</v>
      </c>
      <c r="B19" s="111" t="str">
        <f>[15]Abril!$B$5</f>
        <v>*</v>
      </c>
      <c r="C19" s="111" t="str">
        <f>[15]Abril!$B$6</f>
        <v>*</v>
      </c>
      <c r="D19" s="111" t="str">
        <f>[15]Abril!$B$7</f>
        <v>*</v>
      </c>
      <c r="E19" s="111" t="str">
        <f>[15]Abril!$B$8</f>
        <v>*</v>
      </c>
      <c r="F19" s="111" t="str">
        <f>[15]Abril!$B$9</f>
        <v>*</v>
      </c>
      <c r="G19" s="111" t="str">
        <f>[15]Abril!$B$10</f>
        <v>*</v>
      </c>
      <c r="H19" s="111" t="str">
        <f>[15]Abril!$B$11</f>
        <v>*</v>
      </c>
      <c r="I19" s="111" t="str">
        <f>[15]Abril!$B$12</f>
        <v>*</v>
      </c>
      <c r="J19" s="111" t="str">
        <f>[15]Abril!$B$13</f>
        <v>*</v>
      </c>
      <c r="K19" s="111" t="str">
        <f>[15]Abril!$B$14</f>
        <v>*</v>
      </c>
      <c r="L19" s="111" t="str">
        <f>[15]Abril!$B$15</f>
        <v>*</v>
      </c>
      <c r="M19" s="111" t="str">
        <f>[15]Abril!$B$16</f>
        <v>*</v>
      </c>
      <c r="N19" s="111" t="str">
        <f>[15]Abril!$B$17</f>
        <v>*</v>
      </c>
      <c r="O19" s="111" t="str">
        <f>[15]Abril!$B$18</f>
        <v>*</v>
      </c>
      <c r="P19" s="111" t="str">
        <f>[15]Abril!$B$19</f>
        <v>*</v>
      </c>
      <c r="Q19" s="111" t="str">
        <f>[15]Abril!$B$20</f>
        <v>*</v>
      </c>
      <c r="R19" s="111" t="str">
        <f>[15]Abril!$B$21</f>
        <v>*</v>
      </c>
      <c r="S19" s="111" t="str">
        <f>[15]Abril!$B$22</f>
        <v>*</v>
      </c>
      <c r="T19" s="111" t="str">
        <f>[15]Abril!$B$23</f>
        <v>*</v>
      </c>
      <c r="U19" s="111" t="str">
        <f>[15]Abril!$B$24</f>
        <v>*</v>
      </c>
      <c r="V19" s="111" t="str">
        <f>[15]Abril!$B$25</f>
        <v>*</v>
      </c>
      <c r="W19" s="111" t="str">
        <f>[15]Abril!$B$26</f>
        <v>*</v>
      </c>
      <c r="X19" s="111" t="str">
        <f>[15]Abril!$B$27</f>
        <v>*</v>
      </c>
      <c r="Y19" s="111" t="str">
        <f>[15]Abril!$B$28</f>
        <v>*</v>
      </c>
      <c r="Z19" s="111" t="str">
        <f>[15]Abril!$B$29</f>
        <v>*</v>
      </c>
      <c r="AA19" s="111" t="str">
        <f>[15]Abril!$B$30</f>
        <v>*</v>
      </c>
      <c r="AB19" s="111" t="str">
        <f>[15]Abril!$B$31</f>
        <v>*</v>
      </c>
      <c r="AC19" s="111" t="str">
        <f>[15]Abril!$B$32</f>
        <v>*</v>
      </c>
      <c r="AD19" s="111" t="str">
        <f>[15]Abril!$B$33</f>
        <v>*</v>
      </c>
      <c r="AE19" s="111" t="str">
        <f>[15]Abril!$B$34</f>
        <v>*</v>
      </c>
      <c r="AF19" s="110" t="s">
        <v>197</v>
      </c>
      <c r="AH19" s="12" t="s">
        <v>35</v>
      </c>
      <c r="AI19" t="s">
        <v>35</v>
      </c>
      <c r="AJ19" t="s">
        <v>35</v>
      </c>
    </row>
    <row r="20" spans="1:37" x14ac:dyDescent="0.2">
      <c r="A20" s="48" t="s">
        <v>6</v>
      </c>
      <c r="B20" s="111">
        <f>[16]Abril!$B$5</f>
        <v>24.981818181818177</v>
      </c>
      <c r="C20" s="111">
        <f>[16]Abril!$B$6</f>
        <v>25.963636363636365</v>
      </c>
      <c r="D20" s="111">
        <f>[16]Abril!$B$7</f>
        <v>26.963636363636365</v>
      </c>
      <c r="E20" s="111">
        <f>[16]Abril!$B$8</f>
        <v>26.2</v>
      </c>
      <c r="F20" s="111">
        <f>[16]Abril!$B$9</f>
        <v>26.087499999999995</v>
      </c>
      <c r="G20" s="111">
        <f>[16]Abril!$B$10</f>
        <v>26</v>
      </c>
      <c r="H20" s="111">
        <f>[16]Abril!$B$11</f>
        <v>25.765217391304351</v>
      </c>
      <c r="I20" s="111">
        <f>[16]Abril!$B$12</f>
        <v>25.533333333333331</v>
      </c>
      <c r="J20" s="111">
        <f>[16]Abril!$B$13</f>
        <v>24.383333333333329</v>
      </c>
      <c r="K20" s="111">
        <f>[16]Abril!$B$14</f>
        <v>25.220833333333328</v>
      </c>
      <c r="L20" s="111">
        <f>[16]Abril!$B$15</f>
        <v>26.529166666666665</v>
      </c>
      <c r="M20" s="111">
        <f>[16]Abril!$B$16</f>
        <v>25.808333333333326</v>
      </c>
      <c r="N20" s="111">
        <f>[16]Abril!$B$17</f>
        <v>24.916666666666668</v>
      </c>
      <c r="O20" s="111">
        <f>[16]Abril!$B$18</f>
        <v>26.229166666666668</v>
      </c>
      <c r="P20" s="111">
        <f>[16]Abril!$B$19</f>
        <v>26.618181818181814</v>
      </c>
      <c r="Q20" s="111">
        <f>[16]Abril!$B$20</f>
        <v>24.631818181818176</v>
      </c>
      <c r="R20" s="111">
        <f>[16]Abril!$B$21</f>
        <v>25.754166666666666</v>
      </c>
      <c r="S20" s="111">
        <f>[16]Abril!$B$22</f>
        <v>25.804166666666664</v>
      </c>
      <c r="T20" s="111">
        <f>[16]Abril!$B$23</f>
        <v>22.5</v>
      </c>
      <c r="U20" s="111">
        <f>[16]Abril!$B$24</f>
        <v>25.4304347826087</v>
      </c>
      <c r="V20" s="111">
        <f>[16]Abril!$B$25</f>
        <v>26.549999999999997</v>
      </c>
      <c r="W20" s="111">
        <f>[16]Abril!$B$26</f>
        <v>26.67916666666666</v>
      </c>
      <c r="X20" s="111">
        <f>[16]Abril!$B$27</f>
        <v>24.933333333333334</v>
      </c>
      <c r="Y20" s="111">
        <f>[16]Abril!$B$28</f>
        <v>24.895833333333329</v>
      </c>
      <c r="Z20" s="111">
        <f>[16]Abril!$B$29</f>
        <v>24.733333333333324</v>
      </c>
      <c r="AA20" s="111">
        <f>[16]Abril!$B$30</f>
        <v>25.120833333333337</v>
      </c>
      <c r="AB20" s="111">
        <f>[16]Abril!$B$31</f>
        <v>24.387499999999992</v>
      </c>
      <c r="AC20" s="111">
        <f>[16]Abril!$B$32</f>
        <v>24.099999999999998</v>
      </c>
      <c r="AD20" s="111">
        <f>[16]Abril!$B$33</f>
        <v>24.275000000000002</v>
      </c>
      <c r="AE20" s="111">
        <f>[16]Abril!$B$34</f>
        <v>22.316666666666663</v>
      </c>
      <c r="AF20" s="110">
        <f t="shared" ref="AF20:AF26" si="2">AVERAGE(B20:AE20)</f>
        <v>25.310435880544574</v>
      </c>
      <c r="AG20" t="s">
        <v>35</v>
      </c>
      <c r="AJ20" t="s">
        <v>35</v>
      </c>
    </row>
    <row r="21" spans="1:37" x14ac:dyDescent="0.2">
      <c r="A21" s="48" t="s">
        <v>7</v>
      </c>
      <c r="B21" s="111">
        <f>[17]Abril!$B$5</f>
        <v>23.241666666666664</v>
      </c>
      <c r="C21" s="111">
        <f>[17]Abril!$B$6</f>
        <v>24.170833333333338</v>
      </c>
      <c r="D21" s="111">
        <f>[17]Abril!$B$7</f>
        <v>24.45</v>
      </c>
      <c r="E21" s="111">
        <f>[17]Abril!$B$8</f>
        <v>24.074999999999999</v>
      </c>
      <c r="F21" s="111">
        <f>[17]Abril!$B$9</f>
        <v>20.420833333333331</v>
      </c>
      <c r="G21" s="111">
        <f>[17]Abril!$B$10</f>
        <v>22.462499999999995</v>
      </c>
      <c r="H21" s="111">
        <f>[17]Abril!$B$11</f>
        <v>23.416666666666661</v>
      </c>
      <c r="I21" s="111">
        <f>[17]Abril!$B$12</f>
        <v>24.520833333333332</v>
      </c>
      <c r="J21" s="111">
        <f>[17]Abril!$B$13</f>
        <v>21.983333333333334</v>
      </c>
      <c r="K21" s="111">
        <f>[17]Abril!$B$14</f>
        <v>22.616666666666671</v>
      </c>
      <c r="L21" s="111">
        <f>[17]Abril!$B$15</f>
        <v>24.333333333333332</v>
      </c>
      <c r="M21" s="111">
        <f>[17]Abril!$B$16</f>
        <v>23.412499999999998</v>
      </c>
      <c r="N21" s="111">
        <f>[17]Abril!$B$17</f>
        <v>21.429166666666664</v>
      </c>
      <c r="O21" s="111">
        <f>[17]Abril!$B$18</f>
        <v>21.545833333333338</v>
      </c>
      <c r="P21" s="111">
        <f>[17]Abril!$B$19</f>
        <v>22.625</v>
      </c>
      <c r="Q21" s="111">
        <f>[17]Abril!$B$20</f>
        <v>22.016666666666666</v>
      </c>
      <c r="R21" s="111">
        <f>[17]Abril!$B$21</f>
        <v>22.166666666666671</v>
      </c>
      <c r="S21" s="111">
        <f>[17]Abril!$B$22</f>
        <v>20.162499999999998</v>
      </c>
      <c r="T21" s="111">
        <f>[17]Abril!$B$23</f>
        <v>20.658333333333331</v>
      </c>
      <c r="U21" s="111">
        <f>[17]Abril!$B$24</f>
        <v>21.779166666666669</v>
      </c>
      <c r="V21" s="111">
        <f>[17]Abril!$B$25</f>
        <v>23.1875</v>
      </c>
      <c r="W21" s="111">
        <f>[17]Abril!$B$26</f>
        <v>23.541666666666671</v>
      </c>
      <c r="X21" s="111">
        <f>[17]Abril!$B$27</f>
        <v>23.008333333333336</v>
      </c>
      <c r="Y21" s="111">
        <f>[17]Abril!$B$28</f>
        <v>20.620833333333341</v>
      </c>
      <c r="Z21" s="111">
        <f>[17]Abril!$B$29</f>
        <v>20.654166666666669</v>
      </c>
      <c r="AA21" s="111">
        <f>[17]Abril!$B$30</f>
        <v>23.762499999999999</v>
      </c>
      <c r="AB21" s="111">
        <f>[17]Abril!$B$31</f>
        <v>22.183333333333334</v>
      </c>
      <c r="AC21" s="111">
        <f>[17]Abril!$B$32</f>
        <v>21.512499999999999</v>
      </c>
      <c r="AD21" s="111">
        <f>[17]Abril!$B$33</f>
        <v>17.350000000000001</v>
      </c>
      <c r="AE21" s="111">
        <f>[17]Abril!$B$34</f>
        <v>18.324999999999999</v>
      </c>
      <c r="AF21" s="110">
        <f t="shared" si="2"/>
        <v>22.187777777777789</v>
      </c>
      <c r="AH21" t="s">
        <v>35</v>
      </c>
      <c r="AJ21" t="s">
        <v>35</v>
      </c>
      <c r="AK21" t="s">
        <v>35</v>
      </c>
    </row>
    <row r="22" spans="1:37" x14ac:dyDescent="0.2">
      <c r="A22" s="48" t="s">
        <v>148</v>
      </c>
      <c r="B22" s="111">
        <f>[18]Abril!$B$5</f>
        <v>25.283333333333335</v>
      </c>
      <c r="C22" s="111">
        <f>[18]Abril!$B$6</f>
        <v>25.441666666666666</v>
      </c>
      <c r="D22" s="111">
        <f>[18]Abril!$B$7</f>
        <v>25.425000000000001</v>
      </c>
      <c r="E22" s="111">
        <f>[18]Abril!$B$8</f>
        <v>25.704166666666666</v>
      </c>
      <c r="F22" s="111">
        <f>[18]Abril!$B$9</f>
        <v>22.537499999999998</v>
      </c>
      <c r="G22" s="111">
        <f>[18]Abril!$B$10</f>
        <v>23.283333333333331</v>
      </c>
      <c r="H22" s="111">
        <f>[18]Abril!$B$11</f>
        <v>24.145833333333339</v>
      </c>
      <c r="I22" s="111">
        <f>[18]Abril!$B$12</f>
        <v>24.587499999999995</v>
      </c>
      <c r="J22" s="111">
        <f>[18]Abril!$B$13</f>
        <v>23.3125</v>
      </c>
      <c r="K22" s="111">
        <f>[18]Abril!$B$14</f>
        <v>23.779166666666665</v>
      </c>
      <c r="L22" s="111">
        <f>[18]Abril!$B$15</f>
        <v>25.545833333333331</v>
      </c>
      <c r="M22" s="111">
        <f>[18]Abril!$B$16</f>
        <v>23.970833333333328</v>
      </c>
      <c r="N22" s="111">
        <f>[18]Abril!$B$17</f>
        <v>22.425000000000001</v>
      </c>
      <c r="O22" s="111">
        <f>[18]Abril!$B$18</f>
        <v>22.045833333333334</v>
      </c>
      <c r="P22" s="111">
        <f>[18]Abril!$B$19</f>
        <v>23.099999999999998</v>
      </c>
      <c r="Q22" s="111">
        <f>[18]Abril!$B$20</f>
        <v>22.624999999999996</v>
      </c>
      <c r="R22" s="111">
        <f>[18]Abril!$B$21</f>
        <v>22.6875</v>
      </c>
      <c r="S22" s="111">
        <f>[18]Abril!$B$22</f>
        <v>21.295833333333338</v>
      </c>
      <c r="T22" s="111">
        <f>[18]Abril!$B$23</f>
        <v>21.425000000000001</v>
      </c>
      <c r="U22" s="111">
        <f>[18]Abril!$B$24</f>
        <v>22.587499999999995</v>
      </c>
      <c r="V22" s="111">
        <f>[18]Abril!$B$25</f>
        <v>23.862499999999997</v>
      </c>
      <c r="W22" s="111">
        <f>[18]Abril!$B$26</f>
        <v>23.112500000000001</v>
      </c>
      <c r="X22" s="111">
        <f>[18]Abril!$B$27</f>
        <v>23.337500000000002</v>
      </c>
      <c r="Y22" s="111">
        <f>[18]Abril!$B$28</f>
        <v>20.866666666666671</v>
      </c>
      <c r="Z22" s="111">
        <f>[18]Abril!$B$29</f>
        <v>21.370833333333337</v>
      </c>
      <c r="AA22" s="111">
        <f>[18]Abril!$B$30</f>
        <v>24.312499999999996</v>
      </c>
      <c r="AB22" s="111">
        <f>[18]Abril!$B$31</f>
        <v>22.391666666666666</v>
      </c>
      <c r="AC22" s="111">
        <f>[18]Abril!$B$32</f>
        <v>22.354166666666668</v>
      </c>
      <c r="AD22" s="111">
        <f>[18]Abril!$B$33</f>
        <v>18.220833333333335</v>
      </c>
      <c r="AE22" s="111">
        <f>[18]Abril!$B$34</f>
        <v>18.137499999999999</v>
      </c>
      <c r="AF22" s="110">
        <f t="shared" si="2"/>
        <v>22.972500000000004</v>
      </c>
      <c r="AH22" s="12" t="s">
        <v>35</v>
      </c>
      <c r="AI22" t="s">
        <v>35</v>
      </c>
      <c r="AJ22" t="s">
        <v>35</v>
      </c>
    </row>
    <row r="23" spans="1:37" x14ac:dyDescent="0.2">
      <c r="A23" s="48" t="s">
        <v>149</v>
      </c>
      <c r="B23" s="111">
        <f>[19]Abril!$B$5</f>
        <v>24.904166666666669</v>
      </c>
      <c r="C23" s="111">
        <f>[19]Abril!$B$6</f>
        <v>25.333333333333339</v>
      </c>
      <c r="D23" s="111">
        <f>[19]Abril!$B$7</f>
        <v>25.616666666666671</v>
      </c>
      <c r="E23" s="111">
        <f>[19]Abril!$B$8</f>
        <v>23.704166666666666</v>
      </c>
      <c r="F23" s="111">
        <f>[19]Abril!$B$9</f>
        <v>19.352173913043476</v>
      </c>
      <c r="G23" s="111">
        <f>[19]Abril!$B$10</f>
        <v>23.116666666666664</v>
      </c>
      <c r="H23" s="111">
        <f>[19]Abril!$B$11</f>
        <v>23.55</v>
      </c>
      <c r="I23" s="111">
        <f>[19]Abril!$B$12</f>
        <v>23.383333333333329</v>
      </c>
      <c r="J23" s="111">
        <f>[19]Abril!$B$13</f>
        <v>21.820833333333329</v>
      </c>
      <c r="K23" s="111">
        <f>[19]Abril!$B$14</f>
        <v>20.887499999999996</v>
      </c>
      <c r="L23" s="111">
        <f>[19]Abril!$B$15</f>
        <v>22.333333333333332</v>
      </c>
      <c r="M23" s="111">
        <f>[19]Abril!$B$16</f>
        <v>21.858333333333334</v>
      </c>
      <c r="N23" s="111">
        <f>[19]Abril!$B$17</f>
        <v>21.916666666666668</v>
      </c>
      <c r="O23" s="111">
        <f>[19]Abril!$B$18</f>
        <v>22.326086956521738</v>
      </c>
      <c r="P23" s="111">
        <f>[19]Abril!$B$19</f>
        <v>20.804347826086957</v>
      </c>
      <c r="Q23" s="111">
        <f>[19]Abril!$B$20</f>
        <v>21.865217391304348</v>
      </c>
      <c r="R23" s="111">
        <f>[19]Abril!$B$21</f>
        <v>22.870833333333334</v>
      </c>
      <c r="S23" s="111">
        <f>[19]Abril!$B$22</f>
        <v>22.033333333333335</v>
      </c>
      <c r="T23" s="111">
        <f>[19]Abril!$B$23</f>
        <v>22.673913043478255</v>
      </c>
      <c r="U23" s="111">
        <f>[19]Abril!$B$24</f>
        <v>22.458333333333332</v>
      </c>
      <c r="V23" s="111">
        <f>[19]Abril!$B$25</f>
        <v>23.420833333333324</v>
      </c>
      <c r="W23" s="111">
        <f>[19]Abril!$B$26</f>
        <v>23.008333333333336</v>
      </c>
      <c r="X23" s="111">
        <f>[19]Abril!$B$27</f>
        <v>22.891666666666662</v>
      </c>
      <c r="Y23" s="111">
        <f>[19]Abril!$B$28</f>
        <v>19.645833333333332</v>
      </c>
      <c r="Z23" s="111">
        <f>[19]Abril!$B$29</f>
        <v>20.508333333333336</v>
      </c>
      <c r="AA23" s="111">
        <f>[19]Abril!$B$30</f>
        <v>23.670833333333334</v>
      </c>
      <c r="AB23" s="111">
        <f>[19]Abril!$B$31</f>
        <v>21.758333333333329</v>
      </c>
      <c r="AC23" s="111">
        <f>[19]Abril!$B$32</f>
        <v>20.741666666666667</v>
      </c>
      <c r="AD23" s="111">
        <f>[19]Abril!$B$33</f>
        <v>16.858333333333334</v>
      </c>
      <c r="AE23" s="111">
        <f>[19]Abril!$B$34</f>
        <v>17.05</v>
      </c>
      <c r="AF23" s="110">
        <f t="shared" si="2"/>
        <v>22.078780193236714</v>
      </c>
      <c r="AG23" s="12" t="s">
        <v>35</v>
      </c>
      <c r="AH23" s="12" t="s">
        <v>35</v>
      </c>
      <c r="AI23" t="s">
        <v>35</v>
      </c>
    </row>
    <row r="24" spans="1:37" x14ac:dyDescent="0.2">
      <c r="A24" s="48" t="s">
        <v>150</v>
      </c>
      <c r="B24" s="111">
        <f>[20]Abril!$B$5</f>
        <v>24.704166666666662</v>
      </c>
      <c r="C24" s="111">
        <f>[20]Abril!$B$6</f>
        <v>25.108333333333334</v>
      </c>
      <c r="D24" s="111">
        <f>[20]Abril!$B$7</f>
        <v>24.920833333333334</v>
      </c>
      <c r="E24" s="111">
        <f>[20]Abril!$B$8</f>
        <v>25.829166666666655</v>
      </c>
      <c r="F24" s="111">
        <f>[20]Abril!$B$9</f>
        <v>22.037499999999998</v>
      </c>
      <c r="G24" s="111">
        <f>[20]Abril!$B$10</f>
        <v>23.029166666666665</v>
      </c>
      <c r="H24" s="111">
        <f>[20]Abril!$B$11</f>
        <v>23.575000000000003</v>
      </c>
      <c r="I24" s="111">
        <f>[20]Abril!$B$12</f>
        <v>25.275000000000002</v>
      </c>
      <c r="J24" s="111">
        <f>[20]Abril!$B$13</f>
        <v>23.341666666666665</v>
      </c>
      <c r="K24" s="111">
        <f>[20]Abril!$B$14</f>
        <v>24.120833333333337</v>
      </c>
      <c r="L24" s="111">
        <f>[20]Abril!$B$15</f>
        <v>25.337500000000002</v>
      </c>
      <c r="M24" s="111">
        <f>[20]Abril!$B$16</f>
        <v>24.025000000000002</v>
      </c>
      <c r="N24" s="111">
        <f>[20]Abril!$B$17</f>
        <v>22.291666666666668</v>
      </c>
      <c r="O24" s="111">
        <f>[20]Abril!$B$18</f>
        <v>22.358333333333334</v>
      </c>
      <c r="P24" s="111">
        <f>[20]Abril!$B$19</f>
        <v>23.416666666666671</v>
      </c>
      <c r="Q24" s="111">
        <f>[20]Abril!$B$20</f>
        <v>22.829166666666666</v>
      </c>
      <c r="R24" s="111">
        <f>[20]Abril!$B$21</f>
        <v>22.799999999999997</v>
      </c>
      <c r="S24" s="111">
        <f>[20]Abril!$B$22</f>
        <v>20.787500000000005</v>
      </c>
      <c r="T24" s="111">
        <f>[20]Abril!$B$23</f>
        <v>21.287500000000001</v>
      </c>
      <c r="U24" s="111">
        <f>[20]Abril!$B$24</f>
        <v>22.620833333333337</v>
      </c>
      <c r="V24" s="111">
        <f>[20]Abril!$B$25</f>
        <v>24.099999999999998</v>
      </c>
      <c r="W24" s="111">
        <f>[20]Abril!$B$26</f>
        <v>23.558333333333337</v>
      </c>
      <c r="X24" s="111">
        <f>[20]Abril!$B$27</f>
        <v>23.191666666666666</v>
      </c>
      <c r="Y24" s="111">
        <f>[20]Abril!$B$28</f>
        <v>21.095833333333331</v>
      </c>
      <c r="Z24" s="111">
        <f>[20]Abril!$B$29</f>
        <v>21.674999999999997</v>
      </c>
      <c r="AA24" s="111">
        <f>[20]Abril!$B$30</f>
        <v>24.479166666666668</v>
      </c>
      <c r="AB24" s="111">
        <f>[20]Abril!$B$31</f>
        <v>23.000000000000004</v>
      </c>
      <c r="AC24" s="111">
        <f>[20]Abril!$B$32</f>
        <v>22.908333333333331</v>
      </c>
      <c r="AD24" s="111">
        <f>[20]Abril!$B$33</f>
        <v>19.074999999999999</v>
      </c>
      <c r="AE24" s="111">
        <f>[20]Abril!$B$34</f>
        <v>20.324999999999999</v>
      </c>
      <c r="AF24" s="110">
        <f t="shared" si="2"/>
        <v>23.103472222222226</v>
      </c>
      <c r="AH24" s="12" t="s">
        <v>35</v>
      </c>
      <c r="AI24" t="s">
        <v>35</v>
      </c>
      <c r="AJ24" t="s">
        <v>35</v>
      </c>
    </row>
    <row r="25" spans="1:37" x14ac:dyDescent="0.2">
      <c r="A25" s="48" t="s">
        <v>8</v>
      </c>
      <c r="B25" s="111">
        <f>[21]Abril!$B$5</f>
        <v>24.979166666666668</v>
      </c>
      <c r="C25" s="111">
        <f>[21]Abril!$B$6</f>
        <v>25.787499999999998</v>
      </c>
      <c r="D25" s="111">
        <f>[21]Abril!$B$7</f>
        <v>25.287499999999998</v>
      </c>
      <c r="E25" s="111">
        <f>[21]Abril!$B$8</f>
        <v>24.441666666666663</v>
      </c>
      <c r="F25" s="111">
        <f>[21]Abril!$B$9</f>
        <v>20.508333333333336</v>
      </c>
      <c r="G25" s="111">
        <f>[21]Abril!$B$10</f>
        <v>22.133333333333329</v>
      </c>
      <c r="H25" s="111">
        <f>[21]Abril!$B$11</f>
        <v>22.775000000000006</v>
      </c>
      <c r="I25" s="111">
        <f>[21]Abril!$B$12</f>
        <v>22.716666666666669</v>
      </c>
      <c r="J25" s="111">
        <f>[21]Abril!$B$13</f>
        <v>22.316666666666663</v>
      </c>
      <c r="K25" s="111">
        <f>[21]Abril!$B$14</f>
        <v>21.216666666666665</v>
      </c>
      <c r="L25" s="111">
        <f>[21]Abril!$B$15</f>
        <v>22.691666666666666</v>
      </c>
      <c r="M25" s="111">
        <f>[21]Abril!$B$16</f>
        <v>21.337500000000006</v>
      </c>
      <c r="N25" s="111">
        <f>[21]Abril!$B$17</f>
        <v>21.441666666666663</v>
      </c>
      <c r="O25" s="111">
        <f>[21]Abril!$B$18</f>
        <v>22.145833333333332</v>
      </c>
      <c r="P25" s="111">
        <f>[21]Abril!$B$19</f>
        <v>20.570833333333333</v>
      </c>
      <c r="Q25" s="111">
        <f>[21]Abril!$B$20</f>
        <v>21.195833333333333</v>
      </c>
      <c r="R25" s="111">
        <f>[21]Abril!$B$21</f>
        <v>22.320833333333326</v>
      </c>
      <c r="S25" s="111">
        <f>[21]Abril!$B$22</f>
        <v>21.508333333333336</v>
      </c>
      <c r="T25" s="111">
        <f>[21]Abril!$B$23</f>
        <v>21.916666666666671</v>
      </c>
      <c r="U25" s="111">
        <f>[21]Abril!$B$24</f>
        <v>22.054166666666671</v>
      </c>
      <c r="V25" s="111">
        <f>[21]Abril!$B$25</f>
        <v>23.5</v>
      </c>
      <c r="W25" s="111">
        <f>[21]Abril!$B$26</f>
        <v>22.987500000000001</v>
      </c>
      <c r="X25" s="111">
        <f>[21]Abril!$B$27</f>
        <v>22.500000000000004</v>
      </c>
      <c r="Y25" s="111">
        <f>[21]Abril!$B$28</f>
        <v>19.183333333333334</v>
      </c>
      <c r="Z25" s="111">
        <f>[21]Abril!$B$29</f>
        <v>19.962499999999999</v>
      </c>
      <c r="AA25" s="111">
        <f>[21]Abril!$B$30</f>
        <v>22.995833333333337</v>
      </c>
      <c r="AB25" s="111">
        <f>[21]Abril!$B$31</f>
        <v>21.270833333333336</v>
      </c>
      <c r="AC25" s="111">
        <f>[21]Abril!$B$32</f>
        <v>21.254166666666666</v>
      </c>
      <c r="AD25" s="111">
        <f>[21]Abril!$B$33</f>
        <v>17.908333333333335</v>
      </c>
      <c r="AE25" s="111">
        <f>[21]Abril!$B$34</f>
        <v>18.587500000000002</v>
      </c>
      <c r="AF25" s="110">
        <f t="shared" si="2"/>
        <v>21.983194444444443</v>
      </c>
      <c r="AI25" t="s">
        <v>35</v>
      </c>
      <c r="AJ25" t="s">
        <v>35</v>
      </c>
    </row>
    <row r="26" spans="1:37" x14ac:dyDescent="0.2">
      <c r="A26" s="48" t="s">
        <v>9</v>
      </c>
      <c r="B26" s="111">
        <f>[22]Abril!$B$5</f>
        <v>25.974999999999998</v>
      </c>
      <c r="C26" s="111">
        <f>[22]Abril!$B$6</f>
        <v>26.400000000000002</v>
      </c>
      <c r="D26" s="111">
        <f>[22]Abril!$B$7</f>
        <v>26.095833333333335</v>
      </c>
      <c r="E26" s="111">
        <f>[22]Abril!$B$8</f>
        <v>26.483333333333334</v>
      </c>
      <c r="F26" s="111">
        <f>[22]Abril!$B$9</f>
        <v>23.170833333333334</v>
      </c>
      <c r="G26" s="111">
        <f>[22]Abril!$B$10</f>
        <v>23.212500000000002</v>
      </c>
      <c r="H26" s="111">
        <f>[22]Abril!$B$11</f>
        <v>24.3</v>
      </c>
      <c r="I26" s="111">
        <f>[22]Abril!$B$12</f>
        <v>24.779166666666665</v>
      </c>
      <c r="J26" s="111">
        <f>[22]Abril!$B$13</f>
        <v>23.420833333333334</v>
      </c>
      <c r="K26" s="111">
        <f>[22]Abril!$B$14</f>
        <v>24.008333333333326</v>
      </c>
      <c r="L26" s="111">
        <f>[22]Abril!$B$15</f>
        <v>25.745833333333326</v>
      </c>
      <c r="M26" s="111">
        <f>[22]Abril!$B$16</f>
        <v>24.408333333333331</v>
      </c>
      <c r="N26" s="111">
        <f>[22]Abril!$B$17</f>
        <v>22.404166666666665</v>
      </c>
      <c r="O26" s="111">
        <f>[22]Abril!$B$18</f>
        <v>22.775000000000002</v>
      </c>
      <c r="P26" s="111">
        <f>[22]Abril!$B$19</f>
        <v>23.341666666666669</v>
      </c>
      <c r="Q26" s="111">
        <f>[22]Abril!$B$20</f>
        <v>22.154166666666669</v>
      </c>
      <c r="R26" s="111">
        <f>[22]Abril!$B$21</f>
        <v>22.854166666666671</v>
      </c>
      <c r="S26" s="111">
        <f>[22]Abril!$B$22</f>
        <v>21.05</v>
      </c>
      <c r="T26" s="111">
        <f>[22]Abril!$B$23</f>
        <v>21.029166666666665</v>
      </c>
      <c r="U26" s="111">
        <f>[22]Abril!$B$24</f>
        <v>22.524999999999995</v>
      </c>
      <c r="V26" s="111">
        <f>[22]Abril!$B$25</f>
        <v>23.929166666666664</v>
      </c>
      <c r="W26" s="111">
        <f>[22]Abril!$B$26</f>
        <v>23.579166666666669</v>
      </c>
      <c r="X26" s="111">
        <f>[22]Abril!$B$27</f>
        <v>23.645833333333339</v>
      </c>
      <c r="Y26" s="111">
        <f>[22]Abril!$B$28</f>
        <v>20.983333333333338</v>
      </c>
      <c r="Z26" s="111">
        <f>[22]Abril!$B$29</f>
        <v>20.974999999999998</v>
      </c>
      <c r="AA26" s="111">
        <f>[22]Abril!$B$30</f>
        <v>24.337500000000002</v>
      </c>
      <c r="AB26" s="111">
        <f>[22]Abril!$B$31</f>
        <v>23.308333333333326</v>
      </c>
      <c r="AC26" s="111">
        <f>[22]Abril!$B$32</f>
        <v>22.216666666666665</v>
      </c>
      <c r="AD26" s="111">
        <f>[22]Abril!$B$33</f>
        <v>19.354166666666664</v>
      </c>
      <c r="AE26" s="111">
        <f>[22]Abril!$B$34</f>
        <v>20.416666666666668</v>
      </c>
      <c r="AF26" s="110">
        <f t="shared" si="2"/>
        <v>23.295972222222222</v>
      </c>
      <c r="AG26" t="s">
        <v>35</v>
      </c>
      <c r="AI26" t="s">
        <v>35</v>
      </c>
      <c r="AJ26" t="s">
        <v>35</v>
      </c>
    </row>
    <row r="27" spans="1:37" hidden="1" x14ac:dyDescent="0.2">
      <c r="A27" s="48" t="s">
        <v>32</v>
      </c>
      <c r="B27" s="111" t="str">
        <f>[23]Abril!$B$5</f>
        <v>*</v>
      </c>
      <c r="C27" s="111" t="str">
        <f>[23]Abril!$B$6</f>
        <v>*</v>
      </c>
      <c r="D27" s="111" t="str">
        <f>[23]Abril!$B$7</f>
        <v>*</v>
      </c>
      <c r="E27" s="111" t="str">
        <f>[23]Abril!$B$8</f>
        <v>*</v>
      </c>
      <c r="F27" s="111" t="str">
        <f>[23]Abril!$B$9</f>
        <v>*</v>
      </c>
      <c r="G27" s="111" t="str">
        <f>[23]Abril!$B$10</f>
        <v>*</v>
      </c>
      <c r="H27" s="111" t="str">
        <f>[23]Abril!$B$11</f>
        <v>*</v>
      </c>
      <c r="I27" s="111" t="str">
        <f>[23]Abril!$B$12</f>
        <v>*</v>
      </c>
      <c r="J27" s="111" t="str">
        <f>[23]Abril!$B$13</f>
        <v>*</v>
      </c>
      <c r="K27" s="111" t="str">
        <f>[23]Abril!$B$14</f>
        <v>*</v>
      </c>
      <c r="L27" s="111" t="str">
        <f>[23]Abril!$B$15</f>
        <v>*</v>
      </c>
      <c r="M27" s="111" t="str">
        <f>[23]Abril!$B$16</f>
        <v>*</v>
      </c>
      <c r="N27" s="111" t="str">
        <f>[23]Abril!$B$17</f>
        <v>*</v>
      </c>
      <c r="O27" s="111" t="str">
        <f>[23]Abril!$B$18</f>
        <v>*</v>
      </c>
      <c r="P27" s="111" t="str">
        <f>[23]Abril!$B$19</f>
        <v>*</v>
      </c>
      <c r="Q27" s="111" t="str">
        <f>[23]Abril!$B$20</f>
        <v>*</v>
      </c>
      <c r="R27" s="111" t="str">
        <f>[23]Abril!$B$21</f>
        <v>*</v>
      </c>
      <c r="S27" s="111" t="str">
        <f>[23]Abril!$B$22</f>
        <v>*</v>
      </c>
      <c r="T27" s="111" t="str">
        <f>[23]Abril!$B$23</f>
        <v>*</v>
      </c>
      <c r="U27" s="111" t="str">
        <f>[23]Abril!$B$24</f>
        <v>*</v>
      </c>
      <c r="V27" s="111" t="str">
        <f>[23]Abril!$B$25</f>
        <v>*</v>
      </c>
      <c r="W27" s="111" t="str">
        <f>[23]Abril!$B$26</f>
        <v>*</v>
      </c>
      <c r="X27" s="111" t="str">
        <f>[23]Abril!$B$27</f>
        <v>*</v>
      </c>
      <c r="Y27" s="111" t="str">
        <f>[23]Abril!$B$28</f>
        <v>*</v>
      </c>
      <c r="Z27" s="111" t="str">
        <f>[23]Abril!$B$29</f>
        <v>*</v>
      </c>
      <c r="AA27" s="111" t="str">
        <f>[23]Abril!$B$30</f>
        <v>*</v>
      </c>
      <c r="AB27" s="111" t="str">
        <f>[23]Abril!$B$31</f>
        <v>*</v>
      </c>
      <c r="AC27" s="111" t="str">
        <f>[23]Abril!$B$32</f>
        <v>*</v>
      </c>
      <c r="AD27" s="111" t="str">
        <f>[23]Abril!$B$33</f>
        <v>*</v>
      </c>
      <c r="AE27" s="111" t="str">
        <f>[23]Abril!$B$34</f>
        <v>*</v>
      </c>
      <c r="AF27" s="110" t="s">
        <v>197</v>
      </c>
      <c r="AH27" s="12" t="s">
        <v>35</v>
      </c>
    </row>
    <row r="28" spans="1:37" hidden="1" x14ac:dyDescent="0.2">
      <c r="A28" s="48" t="s">
        <v>10</v>
      </c>
      <c r="B28" s="111" t="str">
        <f>[24]Abril!$B$5</f>
        <v>*</v>
      </c>
      <c r="C28" s="111" t="str">
        <f>[24]Abril!$B$6</f>
        <v>*</v>
      </c>
      <c r="D28" s="111" t="str">
        <f>[24]Abril!$B$7</f>
        <v>*</v>
      </c>
      <c r="E28" s="111" t="str">
        <f>[24]Abril!$B$8</f>
        <v>*</v>
      </c>
      <c r="F28" s="111" t="str">
        <f>[24]Abril!$B$9</f>
        <v>*</v>
      </c>
      <c r="G28" s="111" t="str">
        <f>[24]Abril!$B$10</f>
        <v>*</v>
      </c>
      <c r="H28" s="111" t="str">
        <f>[24]Abril!$B$11</f>
        <v>*</v>
      </c>
      <c r="I28" s="111" t="str">
        <f>[24]Abril!$B$12</f>
        <v>*</v>
      </c>
      <c r="J28" s="111" t="str">
        <f>[24]Abril!$B$13</f>
        <v>*</v>
      </c>
      <c r="K28" s="111" t="str">
        <f>[24]Abril!$B$14</f>
        <v>*</v>
      </c>
      <c r="L28" s="111" t="str">
        <f>[24]Abril!$B$15</f>
        <v>*</v>
      </c>
      <c r="M28" s="111" t="str">
        <f>[24]Abril!$B$16</f>
        <v>*</v>
      </c>
      <c r="N28" s="111" t="str">
        <f>[24]Abril!$B$17</f>
        <v>*</v>
      </c>
      <c r="O28" s="111" t="str">
        <f>[24]Abril!$B$18</f>
        <v>*</v>
      </c>
      <c r="P28" s="111" t="str">
        <f>[24]Abril!$B$19</f>
        <v>*</v>
      </c>
      <c r="Q28" s="111" t="str">
        <f>[24]Abril!$B$20</f>
        <v>*</v>
      </c>
      <c r="R28" s="111" t="str">
        <f>[24]Abril!$B$21</f>
        <v>*</v>
      </c>
      <c r="S28" s="111" t="str">
        <f>[24]Abril!$B$22</f>
        <v>*</v>
      </c>
      <c r="T28" s="111" t="str">
        <f>[24]Abril!$B$23</f>
        <v>*</v>
      </c>
      <c r="U28" s="111" t="str">
        <f>[24]Abril!$B$24</f>
        <v>*</v>
      </c>
      <c r="V28" s="111" t="str">
        <f>[24]Abril!$B$25</f>
        <v>*</v>
      </c>
      <c r="W28" s="111" t="str">
        <f>[24]Abril!$B$26</f>
        <v>*</v>
      </c>
      <c r="X28" s="111" t="str">
        <f>[24]Abril!$B$27</f>
        <v>*</v>
      </c>
      <c r="Y28" s="111" t="str">
        <f>[24]Abril!$B$28</f>
        <v>*</v>
      </c>
      <c r="Z28" s="111" t="str">
        <f>[24]Abril!$B$29</f>
        <v>*</v>
      </c>
      <c r="AA28" s="111" t="str">
        <f>[24]Abril!$B$30</f>
        <v>*</v>
      </c>
      <c r="AB28" s="111" t="str">
        <f>[24]Abril!$B$31</f>
        <v>*</v>
      </c>
      <c r="AC28" s="111" t="str">
        <f>[24]Abril!$B$32</f>
        <v>*</v>
      </c>
      <c r="AD28" s="111" t="str">
        <f>[24]Abril!$B$33</f>
        <v>*</v>
      </c>
      <c r="AE28" s="111" t="str">
        <f>[24]Abril!$B$34</f>
        <v>*</v>
      </c>
      <c r="AF28" s="110" t="s">
        <v>197</v>
      </c>
      <c r="AJ28" t="s">
        <v>35</v>
      </c>
      <c r="AK28" t="s">
        <v>35</v>
      </c>
    </row>
    <row r="29" spans="1:37" x14ac:dyDescent="0.2">
      <c r="A29" s="48" t="s">
        <v>151</v>
      </c>
      <c r="B29" s="111">
        <f>[25]Abril!$B$5</f>
        <v>23.745833333333334</v>
      </c>
      <c r="C29" s="111">
        <f>[25]Abril!$B$6</f>
        <v>23.908333333333335</v>
      </c>
      <c r="D29" s="111">
        <f>[25]Abril!$B$7</f>
        <v>24.675000000000008</v>
      </c>
      <c r="E29" s="111">
        <f>[25]Abril!$B$8</f>
        <v>23.599999999999994</v>
      </c>
      <c r="F29" s="111">
        <f>[25]Abril!$B$9</f>
        <v>19.625</v>
      </c>
      <c r="G29" s="111">
        <f>[25]Abril!$B$10</f>
        <v>22.175000000000001</v>
      </c>
      <c r="H29" s="111">
        <f>[25]Abril!$B$11</f>
        <v>22.525000000000002</v>
      </c>
      <c r="I29" s="111">
        <f>[25]Abril!$B$12</f>
        <v>22.854166666666668</v>
      </c>
      <c r="J29" s="111">
        <f>[25]Abril!$B$13</f>
        <v>21.416666666666671</v>
      </c>
      <c r="K29" s="111">
        <f>[25]Abril!$B$14</f>
        <v>21.12083333333333</v>
      </c>
      <c r="L29" s="111">
        <f>[25]Abril!$B$15</f>
        <v>23.333333333333332</v>
      </c>
      <c r="M29" s="111">
        <f>[25]Abril!$B$16</f>
        <v>22.195833333333329</v>
      </c>
      <c r="N29" s="111">
        <f>[25]Abril!$B$17</f>
        <v>21.220833333333331</v>
      </c>
      <c r="O29" s="111">
        <f>[25]Abril!$B$18</f>
        <v>21.608333333333331</v>
      </c>
      <c r="P29" s="111">
        <f>[25]Abril!$B$19</f>
        <v>21.7</v>
      </c>
      <c r="Q29" s="111">
        <f>[25]Abril!$B$20</f>
        <v>21.608333333333338</v>
      </c>
      <c r="R29" s="111">
        <f>[25]Abril!$B$21</f>
        <v>21.370833333333334</v>
      </c>
      <c r="S29" s="111">
        <f>[25]Abril!$B$22</f>
        <v>20.341666666666665</v>
      </c>
      <c r="T29" s="111">
        <f>[25]Abril!$B$23</f>
        <v>20.820833333333336</v>
      </c>
      <c r="U29" s="111">
        <f>[25]Abril!$B$24</f>
        <v>21.424999999999997</v>
      </c>
      <c r="V29" s="111">
        <f>[25]Abril!$B$25</f>
        <v>22.433333333333334</v>
      </c>
      <c r="W29" s="111">
        <f>[25]Abril!$B$26</f>
        <v>22.412499999999994</v>
      </c>
      <c r="X29" s="111">
        <f>[25]Abril!$B$27</f>
        <v>21.987500000000001</v>
      </c>
      <c r="Y29" s="111">
        <f>[25]Abril!$B$28</f>
        <v>19.329166666666669</v>
      </c>
      <c r="Z29" s="111">
        <f>[25]Abril!$B$29</f>
        <v>20.100000000000005</v>
      </c>
      <c r="AA29" s="111">
        <f>[25]Abril!$B$30</f>
        <v>23.179166666666664</v>
      </c>
      <c r="AB29" s="111">
        <f>[25]Abril!$B$31</f>
        <v>21.18333333333333</v>
      </c>
      <c r="AC29" s="111">
        <f>[25]Abril!$B$32</f>
        <v>21.037499999999998</v>
      </c>
      <c r="AD29" s="111">
        <f>[25]Abril!$B$33</f>
        <v>17.004166666666666</v>
      </c>
      <c r="AE29" s="111">
        <f>[25]Abril!$B$34</f>
        <v>17.187499999999996</v>
      </c>
      <c r="AF29" s="110">
        <f t="shared" ref="AF29:AF46" si="3">AVERAGE(B29:AE29)</f>
        <v>21.570833333333336</v>
      </c>
      <c r="AG29" s="12" t="s">
        <v>35</v>
      </c>
    </row>
    <row r="30" spans="1:37" x14ac:dyDescent="0.2">
      <c r="A30" s="48" t="s">
        <v>11</v>
      </c>
      <c r="B30" s="111">
        <f>[26]Abril!$B$5</f>
        <v>24.933333333333326</v>
      </c>
      <c r="C30" s="111">
        <f>[26]Abril!$B$6</f>
        <v>24.825000000000003</v>
      </c>
      <c r="D30" s="111">
        <f>[26]Abril!$B$7</f>
        <v>24.825000000000003</v>
      </c>
      <c r="E30" s="111">
        <f>[26]Abril!$B$8</f>
        <v>25.320833333333336</v>
      </c>
      <c r="F30" s="111">
        <f>[26]Abril!$B$9</f>
        <v>22.170833333333331</v>
      </c>
      <c r="G30" s="111">
        <f>[26]Abril!$B$10</f>
        <v>23.375</v>
      </c>
      <c r="H30" s="111">
        <f>[26]Abril!$B$11</f>
        <v>24.116666666666664</v>
      </c>
      <c r="I30" s="111">
        <f>[26]Abril!$B$12</f>
        <v>24.587500000000002</v>
      </c>
      <c r="J30" s="111">
        <f>[26]Abril!$B$13</f>
        <v>24.233333333333331</v>
      </c>
      <c r="K30" s="111">
        <f>[26]Abril!$B$14</f>
        <v>24.166666666666671</v>
      </c>
      <c r="L30" s="111">
        <f>[26]Abril!$B$15</f>
        <v>25.404166666666672</v>
      </c>
      <c r="M30" s="111">
        <f>[26]Abril!$B$16</f>
        <v>23.170833333333331</v>
      </c>
      <c r="N30" s="111">
        <f>[26]Abril!$B$17</f>
        <v>22.645833333333332</v>
      </c>
      <c r="O30" s="111">
        <f>[26]Abril!$B$18</f>
        <v>21.920833333333334</v>
      </c>
      <c r="P30" s="111">
        <f>[26]Abril!$B$19</f>
        <v>24.099999999999998</v>
      </c>
      <c r="Q30" s="111">
        <f>[26]Abril!$B$20</f>
        <v>23.45</v>
      </c>
      <c r="R30" s="111">
        <f>[26]Abril!$B$21</f>
        <v>23.362499999999997</v>
      </c>
      <c r="S30" s="111">
        <f>[26]Abril!$B$22</f>
        <v>20.591666666666665</v>
      </c>
      <c r="T30" s="111">
        <f>[26]Abril!$B$23</f>
        <v>21.133333333333333</v>
      </c>
      <c r="U30" s="111">
        <f>[26]Abril!$B$24</f>
        <v>22.633333333333329</v>
      </c>
      <c r="V30" s="111">
        <f>[26]Abril!$B$25</f>
        <v>23.849999999999998</v>
      </c>
      <c r="W30" s="111">
        <f>[26]Abril!$B$26</f>
        <v>23.249999999999996</v>
      </c>
      <c r="X30" s="111">
        <f>[26]Abril!$B$27</f>
        <v>23.341666666666669</v>
      </c>
      <c r="Y30" s="111">
        <f>[26]Abril!$B$28</f>
        <v>21.220833333333331</v>
      </c>
      <c r="Z30" s="111">
        <f>[26]Abril!$B$29</f>
        <v>22.370833333333326</v>
      </c>
      <c r="AA30" s="111">
        <f>[26]Abril!$B$30</f>
        <v>24.387500000000003</v>
      </c>
      <c r="AB30" s="111">
        <f>[26]Abril!$B$31</f>
        <v>24.241666666666671</v>
      </c>
      <c r="AC30" s="111">
        <f>[26]Abril!$B$32</f>
        <v>23.008333333333336</v>
      </c>
      <c r="AD30" s="111">
        <f>[26]Abril!$B$33</f>
        <v>18.650000000000002</v>
      </c>
      <c r="AE30" s="111">
        <f>[26]Abril!$B$34</f>
        <v>17.154166666666665</v>
      </c>
      <c r="AF30" s="110">
        <f t="shared" si="3"/>
        <v>23.081388888888892</v>
      </c>
      <c r="AH30" s="12" t="s">
        <v>35</v>
      </c>
      <c r="AJ30" t="s">
        <v>35</v>
      </c>
      <c r="AK30" t="s">
        <v>35</v>
      </c>
    </row>
    <row r="31" spans="1:37" s="5" customFormat="1" x14ac:dyDescent="0.2">
      <c r="A31" s="48" t="s">
        <v>12</v>
      </c>
      <c r="B31" s="111">
        <f>[27]Abril!$B$5</f>
        <v>25.260869565217391</v>
      </c>
      <c r="C31" s="111">
        <f>[27]Abril!$B$6</f>
        <v>24.7</v>
      </c>
      <c r="D31" s="111">
        <f>[27]Abril!$B$7</f>
        <v>26.586956521739129</v>
      </c>
      <c r="E31" s="111">
        <f>[27]Abril!$B$8</f>
        <v>26.112500000000001</v>
      </c>
      <c r="F31" s="111">
        <f>[27]Abril!$B$9</f>
        <v>22.687500000000004</v>
      </c>
      <c r="G31" s="111">
        <f>[27]Abril!$B$10</f>
        <v>24.641666666666666</v>
      </c>
      <c r="H31" s="111">
        <f>[27]Abril!$B$11</f>
        <v>27.112499999999994</v>
      </c>
      <c r="I31" s="111">
        <f>[27]Abril!$B$12</f>
        <v>26.533333333333328</v>
      </c>
      <c r="J31" s="111">
        <f>[27]Abril!$B$13</f>
        <v>25.5625</v>
      </c>
      <c r="K31" s="111">
        <f>[27]Abril!$B$14</f>
        <v>25.416666666666668</v>
      </c>
      <c r="L31" s="111">
        <f>[27]Abril!$B$15</f>
        <v>27.066666666666666</v>
      </c>
      <c r="M31" s="111">
        <f>[27]Abril!$B$16</f>
        <v>24.1875</v>
      </c>
      <c r="N31" s="111">
        <f>[27]Abril!$B$17</f>
        <v>23.391666666666669</v>
      </c>
      <c r="O31" s="111">
        <f>[27]Abril!$B$18</f>
        <v>24.350000000000005</v>
      </c>
      <c r="P31" s="111">
        <f>[27]Abril!$B$19</f>
        <v>26.321739130434786</v>
      </c>
      <c r="Q31" s="111">
        <f>[27]Abril!$B$20</f>
        <v>25.370833333333334</v>
      </c>
      <c r="R31" s="111">
        <f>[27]Abril!$B$21</f>
        <v>25.704166666666666</v>
      </c>
      <c r="S31" s="111">
        <f>[27]Abril!$B$22</f>
        <v>24.970833333333342</v>
      </c>
      <c r="T31" s="111">
        <f>[27]Abril!$B$23</f>
        <v>24.104166666666668</v>
      </c>
      <c r="U31" s="111">
        <f>[27]Abril!$B$24</f>
        <v>24.617391304347823</v>
      </c>
      <c r="V31" s="111">
        <f>[27]Abril!$B$25</f>
        <v>26.058333333333334</v>
      </c>
      <c r="W31" s="111">
        <f>[27]Abril!$B$26</f>
        <v>26.645833333333343</v>
      </c>
      <c r="X31" s="111">
        <f>[27]Abril!$B$27</f>
        <v>25.324999999999999</v>
      </c>
      <c r="Y31" s="111">
        <f>[27]Abril!$B$28</f>
        <v>25.033333333333342</v>
      </c>
      <c r="Z31" s="111">
        <f>[27]Abril!$B$29</f>
        <v>23.729166666666668</v>
      </c>
      <c r="AA31" s="111">
        <f>[27]Abril!$B$30</f>
        <v>26.391666666666662</v>
      </c>
      <c r="AB31" s="111">
        <f>[27]Abril!$B$31</f>
        <v>25.162499999999998</v>
      </c>
      <c r="AC31" s="111">
        <f>[27]Abril!$B$32</f>
        <v>25.204166666666666</v>
      </c>
      <c r="AD31" s="111">
        <f>[27]Abril!$B$33</f>
        <v>21.612500000000008</v>
      </c>
      <c r="AE31" s="111">
        <f>[27]Abril!$B$34</f>
        <v>20.412500000000001</v>
      </c>
      <c r="AF31" s="110">
        <f t="shared" si="3"/>
        <v>25.009148550724639</v>
      </c>
      <c r="AI31" s="5" t="s">
        <v>35</v>
      </c>
      <c r="AJ31" s="5" t="s">
        <v>35</v>
      </c>
    </row>
    <row r="32" spans="1:37" x14ac:dyDescent="0.2">
      <c r="A32" s="48" t="s">
        <v>13</v>
      </c>
      <c r="B32" s="111">
        <f>[28]Abril!$B$5</f>
        <v>22.824999999999999</v>
      </c>
      <c r="C32" s="111">
        <f>[28]Abril!$B$6</f>
        <v>22.137499999999999</v>
      </c>
      <c r="D32" s="111">
        <f>[28]Abril!$B$7</f>
        <v>25.741666666666664</v>
      </c>
      <c r="E32" s="111">
        <f>[28]Abril!$B$8</f>
        <v>26.608333333333334</v>
      </c>
      <c r="F32" s="111">
        <f>[28]Abril!$B$9</f>
        <v>22.579166666666666</v>
      </c>
      <c r="G32" s="111">
        <f>[28]Abril!$B$10</f>
        <v>22.995833333333334</v>
      </c>
      <c r="H32" s="111">
        <f>[28]Abril!$B$11</f>
        <v>26.108333333333334</v>
      </c>
      <c r="I32" s="111">
        <f>[28]Abril!$B$12</f>
        <v>25.216666666666665</v>
      </c>
      <c r="J32" s="111">
        <f>[28]Abril!$B$13</f>
        <v>24.737499999999997</v>
      </c>
      <c r="K32" s="111">
        <f>[28]Abril!$B$14</f>
        <v>26.162500000000005</v>
      </c>
      <c r="L32" s="111">
        <f>[28]Abril!$B$15</f>
        <v>27.504166666666663</v>
      </c>
      <c r="M32" s="111">
        <f>[28]Abril!$B$16</f>
        <v>25.120833333333334</v>
      </c>
      <c r="N32" s="111">
        <f>[28]Abril!$B$17</f>
        <v>24.658333333333331</v>
      </c>
      <c r="O32" s="111">
        <f>[28]Abril!$B$18</f>
        <v>25.5</v>
      </c>
      <c r="P32" s="111">
        <f>[28]Abril!$B$19</f>
        <v>26.879166666666663</v>
      </c>
      <c r="Q32" s="111">
        <f>[28]Abril!$B$20</f>
        <v>26.737500000000008</v>
      </c>
      <c r="R32" s="111">
        <f>[28]Abril!$B$21</f>
        <v>26.545833333333334</v>
      </c>
      <c r="S32" s="111">
        <f>[28]Abril!$B$22</f>
        <v>27.500000000000004</v>
      </c>
      <c r="T32" s="111">
        <f>[28]Abril!$B$23</f>
        <v>27.020833333333332</v>
      </c>
      <c r="U32" s="111">
        <f>[28]Abril!$B$24</f>
        <v>25.399999999999995</v>
      </c>
      <c r="V32" s="111">
        <f>[28]Abril!$B$25</f>
        <v>27.0625</v>
      </c>
      <c r="W32" s="111">
        <f>[28]Abril!$B$26</f>
        <v>26.479166666666671</v>
      </c>
      <c r="X32" s="111">
        <f>[28]Abril!$B$27</f>
        <v>26.420833333333331</v>
      </c>
      <c r="Y32" s="111">
        <f>[28]Abril!$B$28</f>
        <v>26.716666666666665</v>
      </c>
      <c r="Z32" s="111">
        <f>[28]Abril!$B$29</f>
        <v>25.591666666666665</v>
      </c>
      <c r="AA32" s="111">
        <f>[28]Abril!$B$30</f>
        <v>27.316666666666666</v>
      </c>
      <c r="AB32" s="111">
        <f>[28]Abril!$B$31</f>
        <v>25.916666666666668</v>
      </c>
      <c r="AC32" s="111">
        <f>[28]Abril!$B$32</f>
        <v>25.166666666666668</v>
      </c>
      <c r="AD32" s="111">
        <f>[28]Abril!$B$33</f>
        <v>23.549999999999997</v>
      </c>
      <c r="AE32" s="111">
        <f>[28]Abril!$B$34</f>
        <v>22.05</v>
      </c>
      <c r="AF32" s="110">
        <f t="shared" si="3"/>
        <v>25.475000000000001</v>
      </c>
      <c r="AI32" t="s">
        <v>35</v>
      </c>
      <c r="AK32" t="s">
        <v>35</v>
      </c>
    </row>
    <row r="33" spans="1:36" x14ac:dyDescent="0.2">
      <c r="A33" s="48" t="s">
        <v>152</v>
      </c>
      <c r="B33" s="111">
        <f>[29]Abril!$B$5</f>
        <v>25.345833333333331</v>
      </c>
      <c r="C33" s="111">
        <f>[29]Abril!$B$6</f>
        <v>23.991666666666664</v>
      </c>
      <c r="D33" s="111">
        <f>[29]Abril!$B$7</f>
        <v>24.929166666666671</v>
      </c>
      <c r="E33" s="111">
        <f>[29]Abril!$B$8</f>
        <v>25.429166666666664</v>
      </c>
      <c r="F33" s="111">
        <f>[29]Abril!$B$9</f>
        <v>22.424999999999997</v>
      </c>
      <c r="G33" s="111">
        <f>[29]Abril!$B$10</f>
        <v>23.845833333333328</v>
      </c>
      <c r="H33" s="111">
        <f>[29]Abril!$B$11</f>
        <v>23.887499999999992</v>
      </c>
      <c r="I33" s="111">
        <f>[29]Abril!$B$12</f>
        <v>24.754166666666674</v>
      </c>
      <c r="J33" s="111">
        <f>[29]Abril!$B$13</f>
        <v>23.483333333333334</v>
      </c>
      <c r="K33" s="111">
        <f>[29]Abril!$B$14</f>
        <v>24.408333333333331</v>
      </c>
      <c r="L33" s="111">
        <f>[29]Abril!$B$15</f>
        <v>24.870833333333326</v>
      </c>
      <c r="M33" s="111">
        <f>[29]Abril!$B$16</f>
        <v>23.704166666666666</v>
      </c>
      <c r="N33" s="111">
        <f>[29]Abril!$B$17</f>
        <v>22.104166666666668</v>
      </c>
      <c r="O33" s="111">
        <f>[29]Abril!$B$18</f>
        <v>21.970833333333331</v>
      </c>
      <c r="P33" s="111">
        <f>[29]Abril!$B$19</f>
        <v>23.587499999999995</v>
      </c>
      <c r="Q33" s="111">
        <f>[29]Abril!$B$20</f>
        <v>22.829166666666669</v>
      </c>
      <c r="R33" s="111">
        <f>[29]Abril!$B$21</f>
        <v>23.037499999999998</v>
      </c>
      <c r="S33" s="111">
        <f>[29]Abril!$B$22</f>
        <v>20.749999999999996</v>
      </c>
      <c r="T33" s="111">
        <f>[29]Abril!$B$23</f>
        <v>21.5</v>
      </c>
      <c r="U33" s="111">
        <f>[29]Abril!$B$24</f>
        <v>23.220833333333331</v>
      </c>
      <c r="V33" s="111">
        <f>[29]Abril!$B$25</f>
        <v>23.804166666666671</v>
      </c>
      <c r="W33" s="111">
        <f>[29]Abril!$B$26</f>
        <v>23.741666666666671</v>
      </c>
      <c r="X33" s="111">
        <f>[29]Abril!$B$27</f>
        <v>23.841666666666665</v>
      </c>
      <c r="Y33" s="111">
        <f>[29]Abril!$B$28</f>
        <v>21.929166666666664</v>
      </c>
      <c r="Z33" s="111">
        <f>[29]Abril!$B$29</f>
        <v>22.112499999999997</v>
      </c>
      <c r="AA33" s="111">
        <f>[29]Abril!$B$30</f>
        <v>24.258333333333336</v>
      </c>
      <c r="AB33" s="111">
        <f>[29]Abril!$B$31</f>
        <v>23.274999999999995</v>
      </c>
      <c r="AC33" s="111">
        <f>[29]Abril!$B$32</f>
        <v>22.716666666666669</v>
      </c>
      <c r="AD33" s="111">
        <f>[29]Abril!$B$33</f>
        <v>17.970833333333328</v>
      </c>
      <c r="AE33" s="111">
        <f>[29]Abril!$B$34</f>
        <v>17.545833333333334</v>
      </c>
      <c r="AF33" s="110">
        <f t="shared" si="3"/>
        <v>23.042361111111109</v>
      </c>
      <c r="AJ33" t="s">
        <v>35</v>
      </c>
    </row>
    <row r="34" spans="1:36" x14ac:dyDescent="0.2">
      <c r="A34" s="48" t="s">
        <v>123</v>
      </c>
      <c r="B34" s="111">
        <f>[30]Abril!$B$5</f>
        <v>25.887499999999999</v>
      </c>
      <c r="C34" s="111">
        <f>[30]Abril!$B$6</f>
        <v>25.462500000000002</v>
      </c>
      <c r="D34" s="111">
        <f>[30]Abril!$B$7</f>
        <v>25.520833333333332</v>
      </c>
      <c r="E34" s="111">
        <f>[30]Abril!$B$8</f>
        <v>26.016666666666676</v>
      </c>
      <c r="F34" s="111">
        <f>[30]Abril!$B$9</f>
        <v>23.320833333333329</v>
      </c>
      <c r="G34" s="111">
        <f>[30]Abril!$B$10</f>
        <v>24.020833333333332</v>
      </c>
      <c r="H34" s="111">
        <f>[30]Abril!$B$11</f>
        <v>24.654166666666669</v>
      </c>
      <c r="I34" s="111">
        <f>[30]Abril!$B$12</f>
        <v>24.854166666666671</v>
      </c>
      <c r="J34" s="111">
        <f>[30]Abril!$B$13</f>
        <v>22.854166666666671</v>
      </c>
      <c r="K34" s="111">
        <f>[30]Abril!$B$14</f>
        <v>23.55</v>
      </c>
      <c r="L34" s="111">
        <f>[30]Abril!$B$15</f>
        <v>25.787500000000005</v>
      </c>
      <c r="M34" s="111">
        <f>[30]Abril!$B$16</f>
        <v>24.533333333333331</v>
      </c>
      <c r="N34" s="111">
        <f>[30]Abril!$B$17</f>
        <v>22.445833333333329</v>
      </c>
      <c r="O34" s="111">
        <f>[30]Abril!$B$18</f>
        <v>23.504166666666666</v>
      </c>
      <c r="P34" s="111">
        <f>[30]Abril!$B$19</f>
        <v>22.954166666666666</v>
      </c>
      <c r="Q34" s="111">
        <f>[30]Abril!$B$20</f>
        <v>22.158333333333335</v>
      </c>
      <c r="R34" s="111">
        <f>[30]Abril!$B$21</f>
        <v>23.412500000000005</v>
      </c>
      <c r="S34" s="111">
        <f>[30]Abril!$B$22</f>
        <v>21.229166666666668</v>
      </c>
      <c r="T34" s="111">
        <f>[30]Abril!$B$23</f>
        <v>21.412499999999998</v>
      </c>
      <c r="U34" s="111">
        <f>[30]Abril!$B$24</f>
        <v>22.708333333333339</v>
      </c>
      <c r="V34" s="111">
        <f>[30]Abril!$B$25</f>
        <v>23.445833333333329</v>
      </c>
      <c r="W34" s="111">
        <f>[30]Abril!$B$26</f>
        <v>23.066666666666663</v>
      </c>
      <c r="X34" s="111">
        <f>[30]Abril!$B$27</f>
        <v>23.425000000000001</v>
      </c>
      <c r="Y34" s="111">
        <f>[30]Abril!$B$28</f>
        <v>21.145833333333336</v>
      </c>
      <c r="Z34" s="111">
        <f>[30]Abril!$B$29</f>
        <v>21.545833333333331</v>
      </c>
      <c r="AA34" s="111">
        <f>[30]Abril!$B$30</f>
        <v>24.770833333333339</v>
      </c>
      <c r="AB34" s="111">
        <f>[30]Abril!$B$31</f>
        <v>23.895833333333332</v>
      </c>
      <c r="AC34" s="111">
        <f>[30]Abril!$B$32</f>
        <v>22.195833333333329</v>
      </c>
      <c r="AD34" s="111">
        <f>[30]Abril!$B$33</f>
        <v>18.599999999999998</v>
      </c>
      <c r="AE34" s="111">
        <f>[30]Abril!$B$34</f>
        <v>18.887500000000003</v>
      </c>
      <c r="AF34" s="110">
        <f t="shared" si="3"/>
        <v>23.242222222222232</v>
      </c>
      <c r="AJ34" t="s">
        <v>35</v>
      </c>
    </row>
    <row r="35" spans="1:36" x14ac:dyDescent="0.2">
      <c r="A35" s="48" t="s">
        <v>14</v>
      </c>
      <c r="B35" s="111">
        <f>[31]Abril!$B$5</f>
        <v>27.104166666666668</v>
      </c>
      <c r="C35" s="111">
        <f>[31]Abril!$B$6</f>
        <v>28.054166666666664</v>
      </c>
      <c r="D35" s="111">
        <f>[31]Abril!$B$7</f>
        <v>27.662499999999998</v>
      </c>
      <c r="E35" s="111">
        <f>[31]Abril!$B$8</f>
        <v>26.539130434782614</v>
      </c>
      <c r="F35" s="111">
        <f>[31]Abril!$B$9</f>
        <v>25.941666666666666</v>
      </c>
      <c r="G35" s="111">
        <f>[31]Abril!$B$10</f>
        <v>24.243478260869566</v>
      </c>
      <c r="H35" s="111">
        <f>[31]Abril!$B$11</f>
        <v>26.166666666666661</v>
      </c>
      <c r="I35" s="111">
        <f>[31]Abril!$B$12</f>
        <v>27.549999999999997</v>
      </c>
      <c r="J35" s="111">
        <f>[31]Abril!$B$13</f>
        <v>25.375000000000004</v>
      </c>
      <c r="K35" s="111">
        <f>[31]Abril!$B$14</f>
        <v>24.191666666666663</v>
      </c>
      <c r="L35" s="111">
        <f>[31]Abril!$B$15</f>
        <v>26.200000000000003</v>
      </c>
      <c r="M35" s="111">
        <f>[31]Abril!$B$16</f>
        <v>27.249999999999996</v>
      </c>
      <c r="N35" s="111">
        <f>[31]Abril!$B$17</f>
        <v>24.775000000000006</v>
      </c>
      <c r="O35" s="111">
        <f>[31]Abril!$B$18</f>
        <v>26.047826086956523</v>
      </c>
      <c r="P35" s="111">
        <f>[31]Abril!$B$19</f>
        <v>23.804166666666664</v>
      </c>
      <c r="Q35" s="111">
        <f>[31]Abril!$B$20</f>
        <v>24.466666666666665</v>
      </c>
      <c r="R35" s="111">
        <f>[31]Abril!$B$21</f>
        <v>26.00833333333334</v>
      </c>
      <c r="S35" s="111">
        <f>[31]Abril!$B$22</f>
        <v>23.762499999999999</v>
      </c>
      <c r="T35" s="111">
        <f>[31]Abril!$B$23</f>
        <v>22.736363636363638</v>
      </c>
      <c r="U35" s="111">
        <f>[31]Abril!$B$24</f>
        <v>24.666666666666671</v>
      </c>
      <c r="V35" s="111">
        <f>[31]Abril!$B$25</f>
        <v>24.066666666666666</v>
      </c>
      <c r="W35" s="111">
        <f>[31]Abril!$B$26</f>
        <v>24.61666666666666</v>
      </c>
      <c r="X35" s="111">
        <f>[31]Abril!$B$27</f>
        <v>25.11304347826087</v>
      </c>
      <c r="Y35" s="111">
        <f>[31]Abril!$B$28</f>
        <v>24.912499999999994</v>
      </c>
      <c r="Z35" s="111">
        <f>[31]Abril!$B$29</f>
        <v>24.554166666666664</v>
      </c>
      <c r="AA35" s="111">
        <f>[31]Abril!$B$30</f>
        <v>25.025000000000006</v>
      </c>
      <c r="AB35" s="111">
        <f>[31]Abril!$B$31</f>
        <v>25.450000000000003</v>
      </c>
      <c r="AC35" s="111">
        <f>[31]Abril!$B$32</f>
        <v>24.174999999999997</v>
      </c>
      <c r="AD35" s="111">
        <f>[31]Abril!$B$33</f>
        <v>23.150000000000006</v>
      </c>
      <c r="AE35" s="111">
        <f>[31]Abril!$B$34</f>
        <v>22.233333333333334</v>
      </c>
      <c r="AF35" s="110">
        <f t="shared" si="3"/>
        <v>25.194744729907775</v>
      </c>
      <c r="AI35" t="s">
        <v>35</v>
      </c>
      <c r="AJ35" t="s">
        <v>35</v>
      </c>
    </row>
    <row r="36" spans="1:36" x14ac:dyDescent="0.2">
      <c r="A36" s="48" t="s">
        <v>153</v>
      </c>
      <c r="B36" s="111">
        <f>[32]Abril!$B$5</f>
        <v>25.174999999999994</v>
      </c>
      <c r="C36" s="111">
        <f>[32]Abril!$B$6</f>
        <v>26.200000000000003</v>
      </c>
      <c r="D36" s="111">
        <f>[32]Abril!$B$7</f>
        <v>27.570833333333329</v>
      </c>
      <c r="E36" s="111">
        <f>[32]Abril!$B$8</f>
        <v>26.183333333333334</v>
      </c>
      <c r="F36" s="111">
        <f>[32]Abril!$B$9</f>
        <v>26.074999999999999</v>
      </c>
      <c r="G36" s="111">
        <f>[32]Abril!$B$10</f>
        <v>25.479166666666668</v>
      </c>
      <c r="H36" s="111">
        <f>[32]Abril!$B$11</f>
        <v>25.279166666666669</v>
      </c>
      <c r="I36" s="111">
        <f>[32]Abril!$B$12</f>
        <v>26.345833333333331</v>
      </c>
      <c r="J36" s="111">
        <f>[32]Abril!$B$13</f>
        <v>24.937500000000004</v>
      </c>
      <c r="K36" s="111">
        <f>[32]Abril!$B$14</f>
        <v>25.529166666666672</v>
      </c>
      <c r="L36" s="111">
        <f>[32]Abril!$B$15</f>
        <v>26.67916666666666</v>
      </c>
      <c r="M36" s="111">
        <f>[32]Abril!$B$16</f>
        <v>26.016666666666669</v>
      </c>
      <c r="N36" s="111">
        <f>[32]Abril!$B$17</f>
        <v>25.304166666666671</v>
      </c>
      <c r="O36" s="111">
        <f>[32]Abril!$B$18</f>
        <v>26.212499999999995</v>
      </c>
      <c r="P36" s="111">
        <f>[32]Abril!$B$19</f>
        <v>26.349999999999994</v>
      </c>
      <c r="Q36" s="111">
        <f>[32]Abril!$B$20</f>
        <v>25.358333333333334</v>
      </c>
      <c r="R36" s="111">
        <f>[32]Abril!$B$21</f>
        <v>26.258333333333336</v>
      </c>
      <c r="S36" s="111">
        <f>[32]Abril!$B$22</f>
        <v>26.754166666666666</v>
      </c>
      <c r="T36" s="111">
        <f>[32]Abril!$B$23</f>
        <v>23.600000000000005</v>
      </c>
      <c r="U36" s="111">
        <f>[32]Abril!$B$24</f>
        <v>25.529166666666669</v>
      </c>
      <c r="V36" s="111">
        <f>[32]Abril!$B$25</f>
        <v>26.404166666666665</v>
      </c>
      <c r="W36" s="111">
        <f>[32]Abril!$B$26</f>
        <v>26.516666666666662</v>
      </c>
      <c r="X36" s="111">
        <f>[32]Abril!$B$27</f>
        <v>26.304166666666671</v>
      </c>
      <c r="Y36" s="111">
        <f>[32]Abril!$B$28</f>
        <v>24.762499999999999</v>
      </c>
      <c r="Z36" s="111">
        <f>[32]Abril!$B$29</f>
        <v>24.704166666666666</v>
      </c>
      <c r="AA36" s="111">
        <f>[32]Abril!$B$30</f>
        <v>25.854166666666668</v>
      </c>
      <c r="AB36" s="111">
        <f>[32]Abril!$B$31</f>
        <v>25.320833333333329</v>
      </c>
      <c r="AC36" s="111">
        <f>[32]Abril!$B$32</f>
        <v>24.175000000000008</v>
      </c>
      <c r="AD36" s="111">
        <f>[32]Abril!$B$33</f>
        <v>25.016666666666666</v>
      </c>
      <c r="AE36" s="111">
        <f>[32]Abril!$B$34</f>
        <v>22.841666666666665</v>
      </c>
      <c r="AF36" s="110">
        <f t="shared" si="3"/>
        <v>25.62458333333333</v>
      </c>
      <c r="AH36" s="88" t="s">
        <v>35</v>
      </c>
      <c r="AI36" s="88" t="s">
        <v>35</v>
      </c>
    </row>
    <row r="37" spans="1:36" x14ac:dyDescent="0.2">
      <c r="A37" s="48" t="s">
        <v>15</v>
      </c>
      <c r="B37" s="111">
        <f>[33]Abril!$B$5</f>
        <v>22.370833333333337</v>
      </c>
      <c r="C37" s="111">
        <f>[33]Abril!$B$6</f>
        <v>22.870833333333337</v>
      </c>
      <c r="D37" s="111">
        <f>[33]Abril!$B$7</f>
        <v>24.025000000000002</v>
      </c>
      <c r="E37" s="111">
        <f>[33]Abril!$B$8</f>
        <v>21.841666666666669</v>
      </c>
      <c r="F37" s="111">
        <f>[33]Abril!$B$9</f>
        <v>18.524999999999999</v>
      </c>
      <c r="G37" s="111">
        <f>[33]Abril!$B$10</f>
        <v>20.95</v>
      </c>
      <c r="H37" s="111">
        <f>[33]Abril!$B$11</f>
        <v>21.708333333333332</v>
      </c>
      <c r="I37" s="111">
        <f>[33]Abril!$B$12</f>
        <v>21.283333333333331</v>
      </c>
      <c r="J37" s="111">
        <f>[33]Abril!$B$13</f>
        <v>19.475000000000005</v>
      </c>
      <c r="K37" s="111">
        <f>[33]Abril!$B$14</f>
        <v>20.291666666666668</v>
      </c>
      <c r="L37" s="111">
        <f>[33]Abril!$B$15</f>
        <v>22.020833333333329</v>
      </c>
      <c r="M37" s="111">
        <f>[33]Abril!$B$16</f>
        <v>21.233333333333331</v>
      </c>
      <c r="N37" s="111">
        <f>[33]Abril!$B$17</f>
        <v>19.712499999999995</v>
      </c>
      <c r="O37" s="111">
        <f>[33]Abril!$B$18</f>
        <v>21.170833333333334</v>
      </c>
      <c r="P37" s="111">
        <f>[33]Abril!$B$19</f>
        <v>21.354166666666668</v>
      </c>
      <c r="Q37" s="111">
        <f>[33]Abril!$B$20</f>
        <v>21.399999999999995</v>
      </c>
      <c r="R37" s="111">
        <f>[33]Abril!$B$21</f>
        <v>20.916666666666668</v>
      </c>
      <c r="S37" s="111">
        <f>[33]Abril!$B$22</f>
        <v>19.362500000000001</v>
      </c>
      <c r="T37" s="111">
        <f>[33]Abril!$B$23</f>
        <v>20.312499999999996</v>
      </c>
      <c r="U37" s="111">
        <f>[33]Abril!$B$24</f>
        <v>21.850000000000005</v>
      </c>
      <c r="V37" s="111">
        <f>[33]Abril!$B$25</f>
        <v>22.066666666666659</v>
      </c>
      <c r="W37" s="111">
        <f>[33]Abril!$B$26</f>
        <v>22.025000000000006</v>
      </c>
      <c r="X37" s="111">
        <f>[33]Abril!$B$27</f>
        <v>21.466666666666669</v>
      </c>
      <c r="Y37" s="111">
        <f>[33]Abril!$B$28</f>
        <v>18.683333333333334</v>
      </c>
      <c r="Z37" s="111">
        <f>[33]Abril!$B$29</f>
        <v>19.925000000000004</v>
      </c>
      <c r="AA37" s="111">
        <f>[33]Abril!$B$30</f>
        <v>23.320833333333336</v>
      </c>
      <c r="AB37" s="111">
        <f>[33]Abril!$B$31</f>
        <v>21.258333333333329</v>
      </c>
      <c r="AC37" s="111">
        <f>[33]Abril!$B$32</f>
        <v>19.941666666666666</v>
      </c>
      <c r="AD37" s="111">
        <f>[33]Abril!$B$33</f>
        <v>17.241666666666664</v>
      </c>
      <c r="AE37" s="111">
        <f>[33]Abril!$B$34</f>
        <v>18.204166666666669</v>
      </c>
      <c r="AF37" s="110">
        <f t="shared" si="3"/>
        <v>20.893611111111117</v>
      </c>
      <c r="AG37" s="12" t="s">
        <v>35</v>
      </c>
      <c r="AH37" s="12" t="s">
        <v>35</v>
      </c>
      <c r="AI37" t="s">
        <v>35</v>
      </c>
      <c r="AJ37" t="s">
        <v>35</v>
      </c>
    </row>
    <row r="38" spans="1:36" x14ac:dyDescent="0.2">
      <c r="A38" s="48" t="s">
        <v>16</v>
      </c>
      <c r="B38" s="111">
        <f>[34]Abril!$B$5</f>
        <v>21.391666666666666</v>
      </c>
      <c r="C38" s="111">
        <f>[34]Abril!$B$6</f>
        <v>20.608333333333331</v>
      </c>
      <c r="D38" s="111">
        <f>[34]Abril!$B$7</f>
        <v>25.537499999999998</v>
      </c>
      <c r="E38" s="111">
        <f>[34]Abril!$B$8</f>
        <v>23.333333333333339</v>
      </c>
      <c r="F38" s="111">
        <f>[34]Abril!$B$9</f>
        <v>19.433333333333334</v>
      </c>
      <c r="G38" s="111">
        <f>[34]Abril!$B$10</f>
        <v>23.612499999999997</v>
      </c>
      <c r="H38" s="111">
        <f>[34]Abril!$B$11</f>
        <v>26.700000000000003</v>
      </c>
      <c r="I38" s="111">
        <f>[34]Abril!$B$12</f>
        <v>22.179166666666664</v>
      </c>
      <c r="J38" s="111">
        <f>[34]Abril!$B$13</f>
        <v>22.6875</v>
      </c>
      <c r="K38" s="111">
        <f>[34]Abril!$B$14</f>
        <v>22.462499999999995</v>
      </c>
      <c r="L38" s="111">
        <f>[34]Abril!$B$15</f>
        <v>24.441666666666666</v>
      </c>
      <c r="M38" s="111">
        <f>[34]Abril!$B$16</f>
        <v>23.700000000000003</v>
      </c>
      <c r="N38" s="111">
        <f>[34]Abril!$B$17</f>
        <v>22.841666666666669</v>
      </c>
      <c r="O38" s="111">
        <f>[34]Abril!$B$18</f>
        <v>23.120833333333337</v>
      </c>
      <c r="P38" s="111">
        <f>[34]Abril!$B$19</f>
        <v>23.962499999999995</v>
      </c>
      <c r="Q38" s="111">
        <f>[34]Abril!$B$20</f>
        <v>24.900000000000002</v>
      </c>
      <c r="R38" s="111">
        <f>[34]Abril!$B$21</f>
        <v>25.408333333333335</v>
      </c>
      <c r="S38" s="111">
        <f>[34]Abril!$B$22</f>
        <v>25.154166666666669</v>
      </c>
      <c r="T38" s="111">
        <f>[34]Abril!$B$23</f>
        <v>24.4375</v>
      </c>
      <c r="U38" s="111">
        <f>[34]Abril!$B$24</f>
        <v>24.945833333333336</v>
      </c>
      <c r="V38" s="111">
        <f>[34]Abril!$B$25</f>
        <v>25.899999999999995</v>
      </c>
      <c r="W38" s="111">
        <f>[34]Abril!$B$26</f>
        <v>25.929166666666671</v>
      </c>
      <c r="X38" s="111">
        <f>[34]Abril!$B$27</f>
        <v>26.020833333333329</v>
      </c>
      <c r="Y38" s="111">
        <f>[34]Abril!$B$28</f>
        <v>23.32083333333334</v>
      </c>
      <c r="Z38" s="111">
        <f>[34]Abril!$B$29</f>
        <v>25.129166666666666</v>
      </c>
      <c r="AA38" s="111">
        <f>[34]Abril!$B$30</f>
        <v>27.620833333333334</v>
      </c>
      <c r="AB38" s="111">
        <f>[34]Abril!$B$31</f>
        <v>26.495833333333334</v>
      </c>
      <c r="AC38" s="111">
        <f>[34]Abril!$B$32</f>
        <v>23.354166666666661</v>
      </c>
      <c r="AD38" s="111">
        <f>[34]Abril!$B$33</f>
        <v>20.208333333333336</v>
      </c>
      <c r="AE38" s="111">
        <f>[34]Abril!$B$34</f>
        <v>20.662500000000001</v>
      </c>
      <c r="AF38" s="110">
        <f t="shared" si="3"/>
        <v>23.85</v>
      </c>
      <c r="AH38" s="12" t="s">
        <v>35</v>
      </c>
      <c r="AJ38" t="s">
        <v>35</v>
      </c>
    </row>
    <row r="39" spans="1:36" x14ac:dyDescent="0.2">
      <c r="A39" s="48" t="s">
        <v>154</v>
      </c>
      <c r="B39" s="111">
        <f>[35]Abril!$B$5</f>
        <v>24.974999999999994</v>
      </c>
      <c r="C39" s="111">
        <f>[35]Abril!$B$6</f>
        <v>26.541666666666668</v>
      </c>
      <c r="D39" s="111">
        <f>[35]Abril!$B$7</f>
        <v>26.537499999999998</v>
      </c>
      <c r="E39" s="111">
        <f>[35]Abril!$B$8</f>
        <v>25.787500000000005</v>
      </c>
      <c r="F39" s="111">
        <f>[35]Abril!$B$9</f>
        <v>23.616666666666674</v>
      </c>
      <c r="G39" s="111">
        <f>[35]Abril!$B$10</f>
        <v>23.595833333333335</v>
      </c>
      <c r="H39" s="111">
        <f>[35]Abril!$B$11</f>
        <v>25.345833333333335</v>
      </c>
      <c r="I39" s="111">
        <f>[35]Abril!$B$12</f>
        <v>24.625</v>
      </c>
      <c r="J39" s="111">
        <f>[35]Abril!$B$13</f>
        <v>23.716666666666669</v>
      </c>
      <c r="K39" s="111">
        <f>[35]Abril!$B$14</f>
        <v>24.350000000000005</v>
      </c>
      <c r="L39" s="111">
        <f>[35]Abril!$B$15</f>
        <v>25.654166666666669</v>
      </c>
      <c r="M39" s="111">
        <f>[35]Abril!$B$16</f>
        <v>24.600000000000005</v>
      </c>
      <c r="N39" s="111">
        <f>[35]Abril!$B$17</f>
        <v>22.966666666666669</v>
      </c>
      <c r="O39" s="111">
        <f>[35]Abril!$B$18</f>
        <v>23.633333333333329</v>
      </c>
      <c r="P39" s="111">
        <f>[35]Abril!$B$19</f>
        <v>23.916666666666668</v>
      </c>
      <c r="Q39" s="111">
        <f>[35]Abril!$B$20</f>
        <v>23.75</v>
      </c>
      <c r="R39" s="111">
        <f>[35]Abril!$B$21</f>
        <v>24.891666666666662</v>
      </c>
      <c r="S39" s="111">
        <f>[35]Abril!$B$22</f>
        <v>22.070833333333336</v>
      </c>
      <c r="T39" s="111">
        <f>[35]Abril!$B$23</f>
        <v>21.05</v>
      </c>
      <c r="U39" s="111">
        <f>[35]Abril!$B$24</f>
        <v>23.42916666666666</v>
      </c>
      <c r="V39" s="111">
        <f>[35]Abril!$B$25</f>
        <v>24.879166666666674</v>
      </c>
      <c r="W39" s="111">
        <f>[35]Abril!$B$26</f>
        <v>24.324999999999999</v>
      </c>
      <c r="X39" s="111">
        <f>[35]Abril!$B$27</f>
        <v>24.537500000000005</v>
      </c>
      <c r="Y39" s="111">
        <f>[35]Abril!$B$28</f>
        <v>23.841666666666669</v>
      </c>
      <c r="Z39" s="111">
        <f>[35]Abril!$B$29</f>
        <v>22.033333333333331</v>
      </c>
      <c r="AA39" s="111">
        <f>[35]Abril!$B$30</f>
        <v>24.770833333333332</v>
      </c>
      <c r="AB39" s="111">
        <f>[35]Abril!$B$31</f>
        <v>23.783333333333335</v>
      </c>
      <c r="AC39" s="111">
        <f>[35]Abril!$B$32</f>
        <v>22.754166666666663</v>
      </c>
      <c r="AD39" s="111">
        <f>[35]Abril!$B$33</f>
        <v>20.962499999999999</v>
      </c>
      <c r="AE39" s="111">
        <f>[35]Abril!$B$34</f>
        <v>18.533333333333331</v>
      </c>
      <c r="AF39" s="110">
        <f t="shared" si="3"/>
        <v>23.849166666666669</v>
      </c>
      <c r="AH39" s="12" t="s">
        <v>35</v>
      </c>
      <c r="AJ39" t="s">
        <v>35</v>
      </c>
    </row>
    <row r="40" spans="1:36" x14ac:dyDescent="0.2">
      <c r="A40" s="48" t="s">
        <v>17</v>
      </c>
      <c r="B40" s="111">
        <f>[36]Abril!$B$5</f>
        <v>25.183333333333326</v>
      </c>
      <c r="C40" s="111">
        <f>[36]Abril!$B$6</f>
        <v>24.329166666666666</v>
      </c>
      <c r="D40" s="111">
        <f>[36]Abril!$B$7</f>
        <v>25.254166666666674</v>
      </c>
      <c r="E40" s="111">
        <f>[36]Abril!$B$8</f>
        <v>25.341666666666669</v>
      </c>
      <c r="F40" s="111">
        <f>[36]Abril!$B$9</f>
        <v>22.462500000000006</v>
      </c>
      <c r="G40" s="111">
        <f>[36]Abril!$B$10</f>
        <v>23.279166666666665</v>
      </c>
      <c r="H40" s="111">
        <f>[36]Abril!$B$11</f>
        <v>23.999999999999996</v>
      </c>
      <c r="I40" s="111">
        <f>[36]Abril!$B$12</f>
        <v>24.650000000000002</v>
      </c>
      <c r="J40" s="111">
        <f>[36]Abril!$B$13</f>
        <v>24.295833333333331</v>
      </c>
      <c r="K40" s="111">
        <f>[36]Abril!$B$14</f>
        <v>24.112499999999997</v>
      </c>
      <c r="L40" s="111">
        <f>[36]Abril!$B$15</f>
        <v>25.149999999999995</v>
      </c>
      <c r="M40" s="111">
        <f>[36]Abril!$B$16</f>
        <v>23.858333333333334</v>
      </c>
      <c r="N40" s="111">
        <f>[36]Abril!$B$17</f>
        <v>22.308333333333341</v>
      </c>
      <c r="O40" s="111">
        <f>[36]Abril!$B$18</f>
        <v>22.241666666666671</v>
      </c>
      <c r="P40" s="111">
        <f>[36]Abril!$B$19</f>
        <v>23.441666666666663</v>
      </c>
      <c r="Q40" s="111">
        <f>[36]Abril!$B$20</f>
        <v>22.795833333333331</v>
      </c>
      <c r="R40" s="111">
        <f>[36]Abril!$B$21</f>
        <v>23.1875</v>
      </c>
      <c r="S40" s="111">
        <f>[36]Abril!$B$22</f>
        <v>19.137499999999999</v>
      </c>
      <c r="T40" s="111">
        <f>[36]Abril!$B$23</f>
        <v>20.641666666666669</v>
      </c>
      <c r="U40" s="111">
        <f>[36]Abril!$B$24</f>
        <v>22.045833333333334</v>
      </c>
      <c r="V40" s="111">
        <f>[36]Abril!$B$25</f>
        <v>22.99166666666666</v>
      </c>
      <c r="W40" s="111">
        <f>[36]Abril!$B$26</f>
        <v>23.029166666666669</v>
      </c>
      <c r="X40" s="111">
        <f>[36]Abril!$B$27</f>
        <v>23.212499999999995</v>
      </c>
      <c r="Y40" s="111">
        <f>[36]Abril!$B$28</f>
        <v>21.400000000000002</v>
      </c>
      <c r="Z40" s="111">
        <f>[36]Abril!$B$29</f>
        <v>21.945833333333336</v>
      </c>
      <c r="AA40" s="111">
        <f>[36]Abril!$B$30</f>
        <v>23.862500000000001</v>
      </c>
      <c r="AB40" s="111">
        <f>[36]Abril!$B$31</f>
        <v>22.933333333333334</v>
      </c>
      <c r="AC40" s="111">
        <f>[36]Abril!$B$32</f>
        <v>22.7</v>
      </c>
      <c r="AD40" s="111">
        <f>[36]Abril!$B$33</f>
        <v>18.279166666666665</v>
      </c>
      <c r="AE40" s="111">
        <f>[36]Abril!$B$34</f>
        <v>17.079166666666666</v>
      </c>
      <c r="AF40" s="110">
        <f t="shared" si="3"/>
        <v>22.838333333333328</v>
      </c>
      <c r="AH40" s="12" t="s">
        <v>35</v>
      </c>
      <c r="AJ40" t="s">
        <v>35</v>
      </c>
    </row>
    <row r="41" spans="1:36" x14ac:dyDescent="0.2">
      <c r="A41" s="48" t="s">
        <v>136</v>
      </c>
      <c r="B41" s="111">
        <f>[37]Abril!$B$5</f>
        <v>26.200000000000003</v>
      </c>
      <c r="C41" s="111">
        <f>[37]Abril!$B$6</f>
        <v>26.683333333333326</v>
      </c>
      <c r="D41" s="111">
        <f>[37]Abril!$B$7</f>
        <v>26.349999999999998</v>
      </c>
      <c r="E41" s="111">
        <f>[37]Abril!$B$8</f>
        <v>26.291666666666668</v>
      </c>
      <c r="F41" s="111">
        <f>[37]Abril!$B$9</f>
        <v>24.974999999999994</v>
      </c>
      <c r="G41" s="111">
        <f>[37]Abril!$B$10</f>
        <v>23.862500000000001</v>
      </c>
      <c r="H41" s="111">
        <f>[37]Abril!$B$11</f>
        <v>24.516666666666669</v>
      </c>
      <c r="I41" s="111">
        <f>[37]Abril!$B$12</f>
        <v>24.712499999999995</v>
      </c>
      <c r="J41" s="111">
        <f>[37]Abril!$B$13</f>
        <v>23.149999999999995</v>
      </c>
      <c r="K41" s="111">
        <f>[37]Abril!$B$14</f>
        <v>23.445833333333336</v>
      </c>
      <c r="L41" s="111">
        <f>[37]Abril!$B$15</f>
        <v>25.175000000000001</v>
      </c>
      <c r="M41" s="111">
        <f>[37]Abril!$B$16</f>
        <v>25.620833333333326</v>
      </c>
      <c r="N41" s="111">
        <f>[37]Abril!$B$17</f>
        <v>23.620833333333334</v>
      </c>
      <c r="O41" s="111">
        <f>[37]Abril!$B$18</f>
        <v>24.108333333333331</v>
      </c>
      <c r="P41" s="111">
        <f>[37]Abril!$B$19</f>
        <v>22.566666666666663</v>
      </c>
      <c r="Q41" s="111">
        <f>[37]Abril!$B$20</f>
        <v>22.395833333333339</v>
      </c>
      <c r="R41" s="111">
        <f>[37]Abril!$B$21</f>
        <v>22.887499999999999</v>
      </c>
      <c r="S41" s="111">
        <f>[37]Abril!$B$22</f>
        <v>21.079166666666669</v>
      </c>
      <c r="T41" s="111">
        <f>[37]Abril!$B$23</f>
        <v>22.083333333333332</v>
      </c>
      <c r="U41" s="111">
        <f>[37]Abril!$B$24</f>
        <v>23.316666666666666</v>
      </c>
      <c r="V41" s="111">
        <f>[37]Abril!$B$25</f>
        <v>23.708333333333329</v>
      </c>
      <c r="W41" s="111">
        <f>[37]Abril!$B$26</f>
        <v>22.8</v>
      </c>
      <c r="X41" s="111">
        <f>[37]Abril!$B$27</f>
        <v>23.033333333333331</v>
      </c>
      <c r="Y41" s="111">
        <f>[37]Abril!$B$28</f>
        <v>22.0625</v>
      </c>
      <c r="Z41" s="111">
        <f>[37]Abril!$B$29</f>
        <v>22.3125</v>
      </c>
      <c r="AA41" s="111">
        <f>[37]Abril!$B$30</f>
        <v>24.383333333333329</v>
      </c>
      <c r="AB41" s="111">
        <f>[37]Abril!$B$31</f>
        <v>23.400000000000002</v>
      </c>
      <c r="AC41" s="111">
        <f>[37]Abril!$B$32</f>
        <v>22.820833333333329</v>
      </c>
      <c r="AD41" s="111">
        <f>[37]Abril!$B$33</f>
        <v>20.537499999999998</v>
      </c>
      <c r="AE41" s="111">
        <f>[37]Abril!$B$34</f>
        <v>18.262499999999999</v>
      </c>
      <c r="AF41" s="110">
        <f t="shared" si="3"/>
        <v>23.545416666666664</v>
      </c>
      <c r="AH41" s="12" t="s">
        <v>35</v>
      </c>
      <c r="AI41" t="s">
        <v>35</v>
      </c>
    </row>
    <row r="42" spans="1:36" x14ac:dyDescent="0.2">
      <c r="A42" s="48" t="s">
        <v>18</v>
      </c>
      <c r="B42" s="111">
        <f>[38]Abril!$B$5</f>
        <v>23.25</v>
      </c>
      <c r="C42" s="111">
        <f>[38]Abril!$B$6</f>
        <v>24.908333333333331</v>
      </c>
      <c r="D42" s="111">
        <f>[38]Abril!$B$7</f>
        <v>24.504166666666674</v>
      </c>
      <c r="E42" s="111">
        <f>[38]Abril!$B$8</f>
        <v>24.766666666666662</v>
      </c>
      <c r="F42" s="111">
        <f>[38]Abril!$B$9</f>
        <v>23.13333333333334</v>
      </c>
      <c r="G42" s="111">
        <f>[38]Abril!$B$10</f>
        <v>22.683333333333337</v>
      </c>
      <c r="H42" s="111">
        <f>[38]Abril!$B$11</f>
        <v>24.066666666666666</v>
      </c>
      <c r="I42" s="111">
        <f>[38]Abril!$B$12</f>
        <v>23.683333333333337</v>
      </c>
      <c r="J42" s="111">
        <f>[38]Abril!$B$13</f>
        <v>21.970833333333331</v>
      </c>
      <c r="K42" s="111">
        <f>[38]Abril!$B$14</f>
        <v>23.654166666666669</v>
      </c>
      <c r="L42" s="111">
        <f>[38]Abril!$B$15</f>
        <v>24.779166666666658</v>
      </c>
      <c r="M42" s="111">
        <f>[38]Abril!$B$16</f>
        <v>24.099999999999994</v>
      </c>
      <c r="N42" s="111">
        <f>[38]Abril!$B$17</f>
        <v>22.508333333333336</v>
      </c>
      <c r="O42" s="111">
        <f>[38]Abril!$B$18</f>
        <v>22.941666666666666</v>
      </c>
      <c r="P42" s="111">
        <f>[38]Abril!$B$19</f>
        <v>23.624999999999996</v>
      </c>
      <c r="Q42" s="111">
        <f>[38]Abril!$B$20</f>
        <v>22.341666666666665</v>
      </c>
      <c r="R42" s="111">
        <f>[38]Abril!$B$21</f>
        <v>23.895833333333339</v>
      </c>
      <c r="S42" s="111">
        <f>[38]Abril!$B$22</f>
        <v>22.820833333333329</v>
      </c>
      <c r="T42" s="111">
        <f>[38]Abril!$B$23</f>
        <v>20.833333333333332</v>
      </c>
      <c r="U42" s="111">
        <f>[38]Abril!$B$24</f>
        <v>22.545833333333331</v>
      </c>
      <c r="V42" s="111">
        <f>[38]Abril!$B$25</f>
        <v>23.750000000000004</v>
      </c>
      <c r="W42" s="111">
        <f>[38]Abril!$B$26</f>
        <v>24.037499999999998</v>
      </c>
      <c r="X42" s="111">
        <f>[38]Abril!$B$27</f>
        <v>23.233333333333334</v>
      </c>
      <c r="Y42" s="111">
        <f>[38]Abril!$B$28</f>
        <v>22.666666666666668</v>
      </c>
      <c r="Z42" s="111">
        <f>[38]Abril!$B$29</f>
        <v>23.191666666666666</v>
      </c>
      <c r="AA42" s="111">
        <f>[38]Abril!$B$30</f>
        <v>23.716666666666665</v>
      </c>
      <c r="AB42" s="111">
        <f>[38]Abril!$B$31</f>
        <v>22.400000000000006</v>
      </c>
      <c r="AC42" s="111">
        <f>[38]Abril!$B$32</f>
        <v>22.350000000000005</v>
      </c>
      <c r="AD42" s="111">
        <f>[38]Abril!$B$33</f>
        <v>20.883333333333336</v>
      </c>
      <c r="AE42" s="111">
        <f>[38]Abril!$B$34</f>
        <v>18.987500000000001</v>
      </c>
      <c r="AF42" s="110">
        <f t="shared" si="3"/>
        <v>23.074305555555554</v>
      </c>
      <c r="AJ42" t="s">
        <v>35</v>
      </c>
    </row>
    <row r="43" spans="1:36" x14ac:dyDescent="0.2">
      <c r="A43" s="48" t="s">
        <v>19</v>
      </c>
      <c r="B43" s="111">
        <f>[39]Abril!$B$5</f>
        <v>23.337499999999995</v>
      </c>
      <c r="C43" s="111">
        <f>[39]Abril!$B$6</f>
        <v>23.5</v>
      </c>
      <c r="D43" s="111">
        <f>[39]Abril!$B$7</f>
        <v>24.425000000000001</v>
      </c>
      <c r="E43" s="111">
        <f>[39]Abril!$B$8</f>
        <v>21.762499999999999</v>
      </c>
      <c r="F43" s="111">
        <f>[39]Abril!$B$9</f>
        <v>16.679166666666664</v>
      </c>
      <c r="G43" s="111">
        <f>[39]Abril!$B$10</f>
        <v>21.583333333333329</v>
      </c>
      <c r="H43" s="111">
        <f>[39]Abril!$B$11</f>
        <v>22.283333333333331</v>
      </c>
      <c r="I43" s="111">
        <f>[39]Abril!$B$12</f>
        <v>21.062500000000004</v>
      </c>
      <c r="J43" s="111">
        <f>[39]Abril!$B$13</f>
        <v>19.916666666666668</v>
      </c>
      <c r="K43" s="111">
        <f>[39]Abril!$B$14</f>
        <v>19.945833333333336</v>
      </c>
      <c r="L43" s="111">
        <f>[39]Abril!$B$15</f>
        <v>21.645833333333332</v>
      </c>
      <c r="M43" s="111">
        <f>[39]Abril!$B$16</f>
        <v>20.395833333333329</v>
      </c>
      <c r="N43" s="111">
        <f>[39]Abril!$B$17</f>
        <v>20.387499999999999</v>
      </c>
      <c r="O43" s="111">
        <f>[39]Abril!$B$18</f>
        <v>21.412500000000005</v>
      </c>
      <c r="P43" s="111">
        <f>[39]Abril!$B$19</f>
        <v>20.258333333333336</v>
      </c>
      <c r="Q43" s="111">
        <f>[39]Abril!$B$20</f>
        <v>21.225000000000001</v>
      </c>
      <c r="R43" s="111">
        <f>[39]Abril!$B$21</f>
        <v>21.712500000000006</v>
      </c>
      <c r="S43" s="111">
        <f>[39]Abril!$B$22</f>
        <v>20.354166666666664</v>
      </c>
      <c r="T43" s="111">
        <f>[39]Abril!$B$23</f>
        <v>22.012500000000003</v>
      </c>
      <c r="U43" s="111">
        <f>[39]Abril!$B$24</f>
        <v>22.791666666666668</v>
      </c>
      <c r="V43" s="111">
        <f>[39]Abril!$B$25</f>
        <v>23.008333333333329</v>
      </c>
      <c r="W43" s="111">
        <f>[39]Abril!$B$26</f>
        <v>22.929166666666664</v>
      </c>
      <c r="X43" s="111">
        <f>[39]Abril!$B$27</f>
        <v>21.695833333333336</v>
      </c>
      <c r="Y43" s="111">
        <f>[39]Abril!$B$28</f>
        <v>17.954166666666662</v>
      </c>
      <c r="Z43" s="111">
        <f>[39]Abril!$B$29</f>
        <v>19.170833333333334</v>
      </c>
      <c r="AA43" s="111">
        <f>[39]Abril!$B$30</f>
        <v>22.45</v>
      </c>
      <c r="AB43" s="111">
        <f>[39]Abril!$B$31</f>
        <v>21.039130434782606</v>
      </c>
      <c r="AC43" s="111">
        <f>[39]Abril!$B$32</f>
        <v>19.933333333333334</v>
      </c>
      <c r="AD43" s="111">
        <f>[39]Abril!$B$33</f>
        <v>16.483333333333334</v>
      </c>
      <c r="AE43" s="111">
        <f>[39]Abril!$B$34</f>
        <v>17.491666666666667</v>
      </c>
      <c r="AF43" s="110">
        <f t="shared" si="3"/>
        <v>20.961582125603865</v>
      </c>
      <c r="AG43" s="12" t="s">
        <v>35</v>
      </c>
      <c r="AH43" s="12" t="s">
        <v>35</v>
      </c>
      <c r="AJ43" t="s">
        <v>35</v>
      </c>
    </row>
    <row r="44" spans="1:36" x14ac:dyDescent="0.2">
      <c r="A44" s="48" t="s">
        <v>23</v>
      </c>
      <c r="B44" s="111">
        <f>[40]Abril!$B$5</f>
        <v>25.020833333333329</v>
      </c>
      <c r="C44" s="111">
        <f>[40]Abril!$B$6</f>
        <v>25.245833333333337</v>
      </c>
      <c r="D44" s="111">
        <f>[40]Abril!$B$7</f>
        <v>25.120833333333334</v>
      </c>
      <c r="E44" s="111">
        <f>[40]Abril!$B$8</f>
        <v>25.245833333333337</v>
      </c>
      <c r="F44" s="111">
        <f>[40]Abril!$B$9</f>
        <v>22.404166666666669</v>
      </c>
      <c r="G44" s="111">
        <f>[40]Abril!$B$10</f>
        <v>23.320833333333329</v>
      </c>
      <c r="H44" s="111">
        <f>[40]Abril!$B$11</f>
        <v>24.525000000000002</v>
      </c>
      <c r="I44" s="111">
        <f>[40]Abril!$B$12</f>
        <v>25.154166666666672</v>
      </c>
      <c r="J44" s="111">
        <f>[40]Abril!$B$13</f>
        <v>24.154166666666669</v>
      </c>
      <c r="K44" s="111">
        <f>[40]Abril!$B$14</f>
        <v>23.945833333333329</v>
      </c>
      <c r="L44" s="111">
        <f>[40]Abril!$B$15</f>
        <v>25.470833333333331</v>
      </c>
      <c r="M44" s="111">
        <f>[40]Abril!$B$16</f>
        <v>24.041666666666668</v>
      </c>
      <c r="N44" s="111">
        <f>[40]Abril!$B$17</f>
        <v>21.837499999999995</v>
      </c>
      <c r="O44" s="111">
        <f>[40]Abril!$B$18</f>
        <v>22.512499999999999</v>
      </c>
      <c r="P44" s="111">
        <f>[40]Abril!$B$19</f>
        <v>24.625</v>
      </c>
      <c r="Q44" s="111">
        <f>[40]Abril!$B$20</f>
        <v>23.387500000000003</v>
      </c>
      <c r="R44" s="111">
        <f>[40]Abril!$B$21</f>
        <v>23.054166666666664</v>
      </c>
      <c r="S44" s="111">
        <f>[40]Abril!$B$22</f>
        <v>21.279166666666661</v>
      </c>
      <c r="T44" s="111">
        <f>[40]Abril!$B$23</f>
        <v>21.129166666666663</v>
      </c>
      <c r="U44" s="111">
        <f>[40]Abril!$B$24</f>
        <v>23.13333333333334</v>
      </c>
      <c r="V44" s="111">
        <f>[40]Abril!$B$25</f>
        <v>23.829166666666662</v>
      </c>
      <c r="W44" s="111">
        <f>[40]Abril!$B$26</f>
        <v>23.554166666666664</v>
      </c>
      <c r="X44" s="111">
        <f>[40]Abril!$B$27</f>
        <v>23.725000000000005</v>
      </c>
      <c r="Y44" s="111">
        <f>[40]Abril!$B$28</f>
        <v>22.566666666666666</v>
      </c>
      <c r="Z44" s="111">
        <f>[40]Abril!$B$29</f>
        <v>22.041666666666668</v>
      </c>
      <c r="AA44" s="111">
        <f>[40]Abril!$B$30</f>
        <v>24.216666666666669</v>
      </c>
      <c r="AB44" s="111">
        <f>[40]Abril!$B$31</f>
        <v>24.041666666666668</v>
      </c>
      <c r="AC44" s="111">
        <f>[40]Abril!$B$32</f>
        <v>22.475000000000005</v>
      </c>
      <c r="AD44" s="111">
        <f>[40]Abril!$B$33</f>
        <v>19.05</v>
      </c>
      <c r="AE44" s="111">
        <f>[40]Abril!$B$34</f>
        <v>18.229166666666671</v>
      </c>
      <c r="AF44" s="110">
        <f t="shared" si="3"/>
        <v>23.277916666666663</v>
      </c>
      <c r="AJ44" t="s">
        <v>35</v>
      </c>
    </row>
    <row r="45" spans="1:36" x14ac:dyDescent="0.2">
      <c r="A45" s="48" t="s">
        <v>34</v>
      </c>
      <c r="B45" s="111">
        <f>[41]Abril!$B$5</f>
        <v>23.474999999999998</v>
      </c>
      <c r="C45" s="111">
        <f>[41]Abril!$B$6</f>
        <v>24.312499999999989</v>
      </c>
      <c r="D45" s="111">
        <f>[41]Abril!$B$7</f>
        <v>25.437499999999996</v>
      </c>
      <c r="E45" s="111">
        <f>[41]Abril!$B$8</f>
        <v>25.420833333333334</v>
      </c>
      <c r="F45" s="111">
        <f>[41]Abril!$B$9</f>
        <v>23.962500000000002</v>
      </c>
      <c r="G45" s="111">
        <f>[41]Abril!$B$10</f>
        <v>23.420833333333338</v>
      </c>
      <c r="H45" s="111">
        <f>[41]Abril!$B$11</f>
        <v>24.112500000000001</v>
      </c>
      <c r="I45" s="111">
        <f>[41]Abril!$B$12</f>
        <v>24.879166666666666</v>
      </c>
      <c r="J45" s="111">
        <f>[41]Abril!$B$13</f>
        <v>23.116666666666671</v>
      </c>
      <c r="K45" s="111">
        <f>[41]Abril!$B$14</f>
        <v>24.162499999999998</v>
      </c>
      <c r="L45" s="111">
        <f>[41]Abril!$B$15</f>
        <v>25.833333333333332</v>
      </c>
      <c r="M45" s="111">
        <f>[41]Abril!$B$16</f>
        <v>25.137500000000003</v>
      </c>
      <c r="N45" s="111">
        <f>[41]Abril!$B$17</f>
        <v>24.141666666666666</v>
      </c>
      <c r="O45" s="111">
        <f>[41]Abril!$B$18</f>
        <v>23.954166666666666</v>
      </c>
      <c r="P45" s="111">
        <f>[41]Abril!$B$19</f>
        <v>24.870833333333334</v>
      </c>
      <c r="Q45" s="111">
        <f>[41]Abril!$B$20</f>
        <v>23.999999999999996</v>
      </c>
      <c r="R45" s="111">
        <f>[41]Abril!$B$21</f>
        <v>24.383333333333329</v>
      </c>
      <c r="S45" s="111">
        <f>[41]Abril!$B$22</f>
        <v>26.187500000000004</v>
      </c>
      <c r="T45" s="111">
        <f>[41]Abril!$B$23</f>
        <v>23.966666666666669</v>
      </c>
      <c r="U45" s="111">
        <f>[41]Abril!$B$24</f>
        <v>25.224999999999998</v>
      </c>
      <c r="V45" s="111">
        <f>[41]Abril!$B$25</f>
        <v>25.391666666666669</v>
      </c>
      <c r="W45" s="111">
        <f>[41]Abril!$B$26</f>
        <v>24.520833333333329</v>
      </c>
      <c r="X45" s="111">
        <f>[41]Abril!$B$27</f>
        <v>24.845833333333328</v>
      </c>
      <c r="Y45" s="111">
        <f>[41]Abril!$B$28</f>
        <v>23.829166666666669</v>
      </c>
      <c r="Z45" s="111">
        <f>[41]Abril!$B$29</f>
        <v>24.412500000000009</v>
      </c>
      <c r="AA45" s="111">
        <f>[41]Abril!$B$30</f>
        <v>24.633333333333336</v>
      </c>
      <c r="AB45" s="111">
        <f>[41]Abril!$B$31</f>
        <v>24.316666666666666</v>
      </c>
      <c r="AC45" s="111">
        <f>[41]Abril!$B$32</f>
        <v>23.083333333333339</v>
      </c>
      <c r="AD45" s="111">
        <f>[41]Abril!$B$33</f>
        <v>23.325000000000003</v>
      </c>
      <c r="AE45" s="111">
        <f>[41]Abril!$B$34</f>
        <v>21.691666666666663</v>
      </c>
      <c r="AF45" s="110">
        <f t="shared" si="3"/>
        <v>24.335000000000004</v>
      </c>
      <c r="AG45" s="12" t="s">
        <v>35</v>
      </c>
      <c r="AH45" s="12" t="s">
        <v>35</v>
      </c>
      <c r="AJ45" s="12" t="s">
        <v>35</v>
      </c>
    </row>
    <row r="46" spans="1:36" x14ac:dyDescent="0.2">
      <c r="A46" s="48" t="s">
        <v>20</v>
      </c>
      <c r="B46" s="111">
        <f>[42]Abril!$B$5</f>
        <v>27.916666666666675</v>
      </c>
      <c r="C46" s="111">
        <f>[42]Abril!$B$6</f>
        <v>29.020833333333339</v>
      </c>
      <c r="D46" s="111">
        <f>[42]Abril!$B$7</f>
        <v>28.208333333333339</v>
      </c>
      <c r="E46" s="111">
        <f>[42]Abril!$B$8</f>
        <v>27.641666666666666</v>
      </c>
      <c r="F46" s="111">
        <f>[42]Abril!$B$9</f>
        <v>27.041666666666671</v>
      </c>
      <c r="G46" s="111">
        <f>[42]Abril!$B$10</f>
        <v>25.066666666666666</v>
      </c>
      <c r="H46" s="111">
        <f>[42]Abril!$B$11</f>
        <v>25.954166666666666</v>
      </c>
      <c r="I46" s="111">
        <f>[42]Abril!$B$12</f>
        <v>27.112499999999997</v>
      </c>
      <c r="J46" s="111">
        <f>[42]Abril!$B$13</f>
        <v>24.791666666666671</v>
      </c>
      <c r="K46" s="111">
        <f>[42]Abril!$B$14</f>
        <v>25.633333333333336</v>
      </c>
      <c r="L46" s="111">
        <f>[42]Abril!$B$15</f>
        <v>27.620833333333337</v>
      </c>
      <c r="M46" s="111">
        <f>[42]Abril!$B$16</f>
        <v>27.483333333333334</v>
      </c>
      <c r="N46" s="111">
        <f>[42]Abril!$B$17</f>
        <v>26</v>
      </c>
      <c r="O46" s="111">
        <f>[42]Abril!$B$18</f>
        <v>27.408333333333335</v>
      </c>
      <c r="P46" s="111">
        <f>[42]Abril!$B$19</f>
        <v>24.304166666666664</v>
      </c>
      <c r="Q46" s="111">
        <f>[42]Abril!$B$20</f>
        <v>23.683333333333337</v>
      </c>
      <c r="R46" s="111">
        <f>[42]Abril!$B$21</f>
        <v>24.737499999999997</v>
      </c>
      <c r="S46" s="111">
        <f>[42]Abril!$B$22</f>
        <v>22.150000000000002</v>
      </c>
      <c r="T46" s="111">
        <f>[42]Abril!$B$23</f>
        <v>22.720833333333331</v>
      </c>
      <c r="U46" s="111">
        <f>[42]Abril!$B$24</f>
        <v>24.295833333333331</v>
      </c>
      <c r="V46" s="111">
        <f>[42]Abril!$B$25</f>
        <v>24.791666666666671</v>
      </c>
      <c r="W46" s="111">
        <f>[42]Abril!$B$26</f>
        <v>24.633333333333336</v>
      </c>
      <c r="X46" s="111">
        <f>[42]Abril!$B$27</f>
        <v>24.529166666666665</v>
      </c>
      <c r="Y46" s="111">
        <f>[42]Abril!$B$28</f>
        <v>24.179166666666664</v>
      </c>
      <c r="Z46" s="111">
        <f>[42]Abril!$B$29</f>
        <v>23.320833333333326</v>
      </c>
      <c r="AA46" s="111">
        <f>[42]Abril!$B$30</f>
        <v>24.504166666666666</v>
      </c>
      <c r="AB46" s="111">
        <f>[42]Abril!$B$31</f>
        <v>25.449999999999992</v>
      </c>
      <c r="AC46" s="111">
        <f>[42]Abril!$B$32</f>
        <v>23.595833333333335</v>
      </c>
      <c r="AD46" s="111">
        <f>[42]Abril!$B$33</f>
        <v>22.716666666666665</v>
      </c>
      <c r="AE46" s="111">
        <f>[42]Abril!$B$34</f>
        <v>21.654166666666665</v>
      </c>
      <c r="AF46" s="110">
        <f t="shared" si="3"/>
        <v>25.272222222222229</v>
      </c>
      <c r="AH46" s="12" t="s">
        <v>35</v>
      </c>
    </row>
    <row r="47" spans="1:36" s="5" customFormat="1" ht="17.100000000000001" customHeight="1" x14ac:dyDescent="0.2">
      <c r="A47" s="81" t="s">
        <v>198</v>
      </c>
      <c r="B47" s="112">
        <f t="shared" ref="B47:AE47" si="4">AVERAGE(B5:B46)</f>
        <v>24.619434765272864</v>
      </c>
      <c r="C47" s="112">
        <f t="shared" si="4"/>
        <v>25.050826052284865</v>
      </c>
      <c r="D47" s="112">
        <f t="shared" si="4"/>
        <v>25.618446622980379</v>
      </c>
      <c r="E47" s="112">
        <f t="shared" si="4"/>
        <v>25.147082379862695</v>
      </c>
      <c r="F47" s="112">
        <f t="shared" si="4"/>
        <v>22.443478260869568</v>
      </c>
      <c r="G47" s="112">
        <f t="shared" si="4"/>
        <v>23.402788901601827</v>
      </c>
      <c r="H47" s="112">
        <f t="shared" si="4"/>
        <v>24.544951372997716</v>
      </c>
      <c r="I47" s="112">
        <f t="shared" si="4"/>
        <v>24.41228070175438</v>
      </c>
      <c r="J47" s="112">
        <f t="shared" si="4"/>
        <v>23.170942982456136</v>
      </c>
      <c r="K47" s="112">
        <f t="shared" si="4"/>
        <v>23.579276315789468</v>
      </c>
      <c r="L47" s="112">
        <f t="shared" si="4"/>
        <v>25.129385964912284</v>
      </c>
      <c r="M47" s="112">
        <f t="shared" si="4"/>
        <v>24.094956140350877</v>
      </c>
      <c r="N47" s="112">
        <f t="shared" si="4"/>
        <v>22.713815789473685</v>
      </c>
      <c r="O47" s="112">
        <f t="shared" si="4"/>
        <v>23.375738939740664</v>
      </c>
      <c r="P47" s="112">
        <f t="shared" si="4"/>
        <v>23.625292542126061</v>
      </c>
      <c r="Q47" s="112">
        <f t="shared" si="4"/>
        <v>23.184790409819016</v>
      </c>
      <c r="R47" s="112">
        <f t="shared" si="4"/>
        <v>23.81699561403509</v>
      </c>
      <c r="S47" s="112">
        <f t="shared" si="4"/>
        <v>22.42478070175439</v>
      </c>
      <c r="T47" s="112">
        <f t="shared" si="4"/>
        <v>22.037770438943209</v>
      </c>
      <c r="U47" s="112">
        <f t="shared" si="4"/>
        <v>23.398893974065597</v>
      </c>
      <c r="V47" s="112">
        <f t="shared" si="4"/>
        <v>24.269956140350878</v>
      </c>
      <c r="W47" s="112">
        <f t="shared" si="4"/>
        <v>24.121224256292908</v>
      </c>
      <c r="X47" s="112">
        <f t="shared" si="4"/>
        <v>23.946395881006868</v>
      </c>
      <c r="Y47" s="112">
        <f t="shared" si="4"/>
        <v>22.217872807017546</v>
      </c>
      <c r="Z47" s="112">
        <f t="shared" si="4"/>
        <v>22.32149122807018</v>
      </c>
      <c r="AA47" s="112">
        <f t="shared" si="4"/>
        <v>24.549890350877195</v>
      </c>
      <c r="AB47" s="112">
        <f t="shared" si="4"/>
        <v>23.523288520213573</v>
      </c>
      <c r="AC47" s="112">
        <f t="shared" si="4"/>
        <v>22.567214912280701</v>
      </c>
      <c r="AD47" s="112">
        <f t="shared" si="4"/>
        <v>20.012390350877197</v>
      </c>
      <c r="AE47" s="112">
        <f t="shared" si="4"/>
        <v>19.397697368421053</v>
      </c>
      <c r="AF47" s="113">
        <f>AVERAGE(AF5:AF46)</f>
        <v>23.423978356216633</v>
      </c>
      <c r="AH47" s="5" t="s">
        <v>35</v>
      </c>
      <c r="AI47" s="5" t="s">
        <v>35</v>
      </c>
    </row>
    <row r="48" spans="1:36" x14ac:dyDescent="0.2">
      <c r="A48" s="105" t="s">
        <v>227</v>
      </c>
      <c r="B48" s="39"/>
      <c r="C48" s="39"/>
      <c r="D48" s="39"/>
      <c r="E48" s="39"/>
      <c r="F48" s="39"/>
      <c r="G48" s="39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45"/>
      <c r="AE48" s="50"/>
      <c r="AF48" s="72"/>
      <c r="AJ48" t="s">
        <v>35</v>
      </c>
    </row>
    <row r="49" spans="1:36" x14ac:dyDescent="0.2">
      <c r="A49" s="105" t="s">
        <v>228</v>
      </c>
      <c r="B49" s="40"/>
      <c r="C49" s="40"/>
      <c r="D49" s="40"/>
      <c r="E49" s="40"/>
      <c r="F49" s="40"/>
      <c r="G49" s="40"/>
      <c r="H49" s="40"/>
      <c r="I49" s="40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8"/>
      <c r="U49" s="98"/>
      <c r="V49" s="98"/>
      <c r="W49" s="98"/>
      <c r="X49" s="98"/>
      <c r="Y49" s="96"/>
      <c r="Z49" s="96"/>
      <c r="AA49" s="96"/>
      <c r="AB49" s="96"/>
      <c r="AC49" s="96"/>
      <c r="AD49" s="96"/>
      <c r="AE49" s="96"/>
      <c r="AF49" s="72"/>
      <c r="AH49" s="12" t="s">
        <v>35</v>
      </c>
    </row>
    <row r="50" spans="1:36" x14ac:dyDescent="0.2">
      <c r="A50" s="41"/>
      <c r="B50" s="96"/>
      <c r="C50" s="96"/>
      <c r="D50" s="96"/>
      <c r="E50" s="96"/>
      <c r="F50" s="96"/>
      <c r="G50" s="96"/>
      <c r="H50" s="96"/>
      <c r="I50" s="96"/>
      <c r="J50" s="97"/>
      <c r="K50" s="97"/>
      <c r="L50" s="97"/>
      <c r="M50" s="97"/>
      <c r="N50" s="97"/>
      <c r="O50" s="97"/>
      <c r="P50" s="97"/>
      <c r="Q50" s="96"/>
      <c r="R50" s="96"/>
      <c r="S50" s="96"/>
      <c r="T50" s="99"/>
      <c r="U50" s="99"/>
      <c r="V50" s="99"/>
      <c r="W50" s="99"/>
      <c r="X50" s="99"/>
      <c r="Y50" s="96"/>
      <c r="Z50" s="96"/>
      <c r="AA50" s="96"/>
      <c r="AB50" s="96"/>
      <c r="AC50" s="96"/>
      <c r="AD50" s="45"/>
      <c r="AE50" s="45"/>
      <c r="AF50" s="72"/>
    </row>
    <row r="51" spans="1:36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45"/>
      <c r="AF51" s="72"/>
    </row>
    <row r="52" spans="1:36" x14ac:dyDescent="0.2">
      <c r="A52" s="41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45"/>
      <c r="AF52" s="72"/>
    </row>
    <row r="53" spans="1:36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46"/>
      <c r="AF53" s="72"/>
      <c r="AH53" t="s">
        <v>35</v>
      </c>
    </row>
    <row r="54" spans="1:36" ht="13.5" thickBot="1" x14ac:dyDescent="0.25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73"/>
    </row>
    <row r="56" spans="1:36" x14ac:dyDescent="0.2">
      <c r="AH56" s="12" t="s">
        <v>35</v>
      </c>
    </row>
    <row r="57" spans="1:36" x14ac:dyDescent="0.2">
      <c r="N57" s="2" t="s">
        <v>35</v>
      </c>
      <c r="AD57" s="2" t="s">
        <v>35</v>
      </c>
    </row>
    <row r="58" spans="1:36" x14ac:dyDescent="0.2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2" t="s">
        <v>35</v>
      </c>
    </row>
    <row r="59" spans="1:36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2" t="s">
        <v>35</v>
      </c>
      <c r="W59" s="2" t="s">
        <v>35</v>
      </c>
    </row>
    <row r="60" spans="1:36" x14ac:dyDescent="0.2">
      <c r="Z60" s="2" t="s">
        <v>35</v>
      </c>
    </row>
    <row r="61" spans="1:36" x14ac:dyDescent="0.2">
      <c r="AB61" s="2" t="s">
        <v>35</v>
      </c>
    </row>
    <row r="62" spans="1:36" x14ac:dyDescent="0.2">
      <c r="AF62" s="7" t="s">
        <v>35</v>
      </c>
    </row>
    <row r="63" spans="1:36" x14ac:dyDescent="0.2">
      <c r="AJ63" s="12" t="s">
        <v>35</v>
      </c>
    </row>
    <row r="64" spans="1:36" x14ac:dyDescent="0.2">
      <c r="I64" s="2" t="s">
        <v>35</v>
      </c>
      <c r="AI64" t="s">
        <v>35</v>
      </c>
    </row>
    <row r="67" spans="31:31" x14ac:dyDescent="0.2">
      <c r="AE67" s="2" t="s">
        <v>35</v>
      </c>
    </row>
  </sheetData>
  <mergeCells count="34">
    <mergeCell ref="B2:AF2"/>
    <mergeCell ref="A1:AF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AF3:AF4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9"/>
  <sheetViews>
    <sheetView tabSelected="1" zoomScale="90" zoomScaleNormal="90" workbookViewId="0">
      <selection activeCell="A50" sqref="A50:XFD50"/>
    </sheetView>
  </sheetViews>
  <sheetFormatPr defaultRowHeight="12.75" x14ac:dyDescent="0.2"/>
  <cols>
    <col min="1" max="1" width="43" style="2" bestFit="1" customWidth="1"/>
    <col min="2" max="3" width="7" style="2" customWidth="1"/>
    <col min="4" max="4" width="6.42578125" style="2" customWidth="1"/>
    <col min="5" max="5" width="6" style="2" customWidth="1"/>
    <col min="6" max="6" width="6.85546875" style="2" customWidth="1"/>
    <col min="7" max="7" width="6.140625" style="2" customWidth="1"/>
    <col min="8" max="8" width="7.28515625" style="2" customWidth="1"/>
    <col min="9" max="9" width="6.42578125" style="2" customWidth="1"/>
    <col min="10" max="10" width="6.140625" style="2" customWidth="1"/>
    <col min="11" max="12" width="6" style="2" customWidth="1"/>
    <col min="13" max="14" width="6.28515625" style="2" customWidth="1"/>
    <col min="15" max="15" width="6.5703125" style="2" customWidth="1"/>
    <col min="16" max="17" width="6" style="2" customWidth="1"/>
    <col min="18" max="18" width="5.85546875" style="2" customWidth="1"/>
    <col min="19" max="19" width="6.140625" style="2" customWidth="1"/>
    <col min="20" max="20" width="6.42578125" style="2" bestFit="1" customWidth="1"/>
    <col min="21" max="21" width="6.42578125" style="2" customWidth="1"/>
    <col min="22" max="22" width="5.5703125" style="2" customWidth="1"/>
    <col min="23" max="24" width="6.140625" style="2" customWidth="1"/>
    <col min="25" max="25" width="6.28515625" style="2" customWidth="1"/>
    <col min="26" max="26" width="6.140625" style="2" customWidth="1"/>
    <col min="27" max="27" width="6" style="2" customWidth="1"/>
    <col min="28" max="29" width="6.42578125" style="2" bestFit="1" customWidth="1"/>
    <col min="30" max="31" width="6.5703125" style="2" customWidth="1"/>
    <col min="32" max="32" width="8.28515625" style="7" customWidth="1"/>
    <col min="33" max="33" width="7.85546875" style="1" customWidth="1"/>
    <col min="34" max="34" width="15.28515625" style="10" customWidth="1"/>
  </cols>
  <sheetData>
    <row r="1" spans="1:36" ht="20.100000000000001" customHeight="1" x14ac:dyDescent="0.2">
      <c r="A1" s="141" t="s">
        <v>201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3"/>
    </row>
    <row r="2" spans="1:36" s="4" customFormat="1" ht="20.100000000000001" customHeight="1" x14ac:dyDescent="0.2">
      <c r="A2" s="173" t="s">
        <v>21</v>
      </c>
      <c r="B2" s="168" t="s">
        <v>249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70"/>
    </row>
    <row r="3" spans="1:36" s="5" customFormat="1" ht="20.100000000000001" customHeight="1" x14ac:dyDescent="0.2">
      <c r="A3" s="173"/>
      <c r="B3" s="166">
        <v>1</v>
      </c>
      <c r="C3" s="166">
        <f>SUM(B3+1)</f>
        <v>2</v>
      </c>
      <c r="D3" s="166">
        <f t="shared" ref="D3:AD3" si="0">SUM(C3+1)</f>
        <v>3</v>
      </c>
      <c r="E3" s="166">
        <f t="shared" si="0"/>
        <v>4</v>
      </c>
      <c r="F3" s="166">
        <f t="shared" si="0"/>
        <v>5</v>
      </c>
      <c r="G3" s="166">
        <f t="shared" si="0"/>
        <v>6</v>
      </c>
      <c r="H3" s="166">
        <f t="shared" si="0"/>
        <v>7</v>
      </c>
      <c r="I3" s="166">
        <f t="shared" si="0"/>
        <v>8</v>
      </c>
      <c r="J3" s="166">
        <f t="shared" si="0"/>
        <v>9</v>
      </c>
      <c r="K3" s="166">
        <f t="shared" si="0"/>
        <v>10</v>
      </c>
      <c r="L3" s="166">
        <f t="shared" si="0"/>
        <v>11</v>
      </c>
      <c r="M3" s="166">
        <f t="shared" si="0"/>
        <v>12</v>
      </c>
      <c r="N3" s="166">
        <f t="shared" si="0"/>
        <v>13</v>
      </c>
      <c r="O3" s="166">
        <f t="shared" si="0"/>
        <v>14</v>
      </c>
      <c r="P3" s="166">
        <f t="shared" si="0"/>
        <v>15</v>
      </c>
      <c r="Q3" s="166">
        <f t="shared" si="0"/>
        <v>16</v>
      </c>
      <c r="R3" s="166">
        <f t="shared" si="0"/>
        <v>17</v>
      </c>
      <c r="S3" s="166">
        <f t="shared" si="0"/>
        <v>18</v>
      </c>
      <c r="T3" s="166">
        <f t="shared" si="0"/>
        <v>19</v>
      </c>
      <c r="U3" s="166">
        <f t="shared" si="0"/>
        <v>20</v>
      </c>
      <c r="V3" s="166">
        <f t="shared" si="0"/>
        <v>21</v>
      </c>
      <c r="W3" s="166">
        <f t="shared" si="0"/>
        <v>22</v>
      </c>
      <c r="X3" s="166">
        <f t="shared" si="0"/>
        <v>23</v>
      </c>
      <c r="Y3" s="166">
        <f t="shared" si="0"/>
        <v>24</v>
      </c>
      <c r="Z3" s="166">
        <f t="shared" si="0"/>
        <v>25</v>
      </c>
      <c r="AA3" s="166">
        <f t="shared" si="0"/>
        <v>26</v>
      </c>
      <c r="AB3" s="166">
        <f t="shared" si="0"/>
        <v>27</v>
      </c>
      <c r="AC3" s="166">
        <f t="shared" si="0"/>
        <v>28</v>
      </c>
      <c r="AD3" s="166">
        <f t="shared" si="0"/>
        <v>29</v>
      </c>
      <c r="AE3" s="167">
        <v>30</v>
      </c>
      <c r="AF3" s="100" t="s">
        <v>29</v>
      </c>
      <c r="AG3" s="102" t="s">
        <v>27</v>
      </c>
      <c r="AH3" s="171" t="s">
        <v>196</v>
      </c>
    </row>
    <row r="4" spans="1:36" s="5" customFormat="1" ht="20.100000000000001" customHeight="1" x14ac:dyDescent="0.2">
      <c r="A4" s="173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00" t="s">
        <v>25</v>
      </c>
      <c r="AG4" s="102" t="s">
        <v>25</v>
      </c>
      <c r="AH4" s="172" t="s">
        <v>25</v>
      </c>
    </row>
    <row r="5" spans="1:36" s="5" customFormat="1" x14ac:dyDescent="0.2">
      <c r="A5" s="48" t="s">
        <v>30</v>
      </c>
      <c r="B5" s="109">
        <f>[1]Abril!$K$5</f>
        <v>0</v>
      </c>
      <c r="C5" s="109">
        <f>[1]Abril!$K$6</f>
        <v>17</v>
      </c>
      <c r="D5" s="109">
        <f>[1]Abril!$K$7</f>
        <v>9.6000000000000014</v>
      </c>
      <c r="E5" s="109">
        <f>[1]Abril!$K$8</f>
        <v>0.2</v>
      </c>
      <c r="F5" s="109">
        <f>[1]Abril!$K$9</f>
        <v>0</v>
      </c>
      <c r="G5" s="109">
        <f>[1]Abril!$K$10</f>
        <v>0</v>
      </c>
      <c r="H5" s="109">
        <f>[1]Abril!$K$11</f>
        <v>0</v>
      </c>
      <c r="I5" s="109">
        <f>[1]Abril!$K$12</f>
        <v>11.8</v>
      </c>
      <c r="J5" s="109">
        <f>[1]Abril!$K$13</f>
        <v>0.2</v>
      </c>
      <c r="K5" s="109">
        <f>[1]Abril!$K$14</f>
        <v>0</v>
      </c>
      <c r="L5" s="109">
        <f>[1]Abril!$K$15</f>
        <v>0</v>
      </c>
      <c r="M5" s="109">
        <f>[1]Abril!$K$16</f>
        <v>2</v>
      </c>
      <c r="N5" s="109">
        <f>[1]Abril!$K$17</f>
        <v>5.4</v>
      </c>
      <c r="O5" s="109">
        <f>[1]Abril!$K$18</f>
        <v>0</v>
      </c>
      <c r="P5" s="109">
        <f>[1]Abril!$K$19</f>
        <v>11.600000000000001</v>
      </c>
      <c r="Q5" s="109">
        <f>[1]Abril!$K$20</f>
        <v>27</v>
      </c>
      <c r="R5" s="109">
        <f>[1]Abril!$K$21</f>
        <v>7.3999999999999995</v>
      </c>
      <c r="S5" s="109">
        <f>[1]Abril!$K$22</f>
        <v>13.600000000000001</v>
      </c>
      <c r="T5" s="109">
        <f>[1]Abril!$K$23</f>
        <v>14.8</v>
      </c>
      <c r="U5" s="109">
        <f>[1]Abril!$K$24</f>
        <v>0.60000000000000009</v>
      </c>
      <c r="V5" s="109">
        <f>[1]Abril!$K$25</f>
        <v>0</v>
      </c>
      <c r="W5" s="109">
        <f>[1]Abril!$K$26</f>
        <v>0</v>
      </c>
      <c r="X5" s="109">
        <f>[1]Abril!$K$27</f>
        <v>0</v>
      </c>
      <c r="Y5" s="109">
        <f>[1]Abril!$K$28</f>
        <v>13</v>
      </c>
      <c r="Z5" s="109">
        <f>[1]Abril!$K$29</f>
        <v>9.1999999999999993</v>
      </c>
      <c r="AA5" s="109">
        <f>[1]Abril!$K$30</f>
        <v>24.6</v>
      </c>
      <c r="AB5" s="109">
        <f>[1]Abril!$K$31</f>
        <v>2</v>
      </c>
      <c r="AC5" s="109">
        <f>[1]Abril!$K$32</f>
        <v>1</v>
      </c>
      <c r="AD5" s="109">
        <f>[1]Abril!$K$33</f>
        <v>0</v>
      </c>
      <c r="AE5" s="109">
        <f>[1]Abril!$K$34</f>
        <v>0.2</v>
      </c>
      <c r="AF5" s="116">
        <f t="shared" ref="AF5:AF36" si="1">SUM(B5:AE5)</f>
        <v>171.19999999999996</v>
      </c>
      <c r="AG5" s="118">
        <f t="shared" ref="AG5:AG36" si="2">MAX(B5:AE5)</f>
        <v>27</v>
      </c>
      <c r="AH5" s="56">
        <f t="shared" ref="AH5:AH44" si="3">COUNTIF(B5:AE5,"=0,0")</f>
        <v>11</v>
      </c>
    </row>
    <row r="6" spans="1:36" x14ac:dyDescent="0.2">
      <c r="A6" s="48" t="s">
        <v>0</v>
      </c>
      <c r="B6" s="111">
        <f>[2]Abril!$K$5</f>
        <v>20.399999999999999</v>
      </c>
      <c r="C6" s="111">
        <f>[2]Abril!$K$6</f>
        <v>2</v>
      </c>
      <c r="D6" s="111">
        <f>[2]Abril!$K$7</f>
        <v>0.2</v>
      </c>
      <c r="E6" s="111">
        <f>[2]Abril!$K$8</f>
        <v>0</v>
      </c>
      <c r="F6" s="111">
        <f>[2]Abril!$K$9</f>
        <v>0</v>
      </c>
      <c r="G6" s="111">
        <f>[2]Abril!$K$10</f>
        <v>0</v>
      </c>
      <c r="H6" s="111">
        <f>[2]Abril!$K$11</f>
        <v>0</v>
      </c>
      <c r="I6" s="111">
        <f>[2]Abril!$K$12</f>
        <v>13.399999999999999</v>
      </c>
      <c r="J6" s="111">
        <f>[2]Abril!$K$13</f>
        <v>0</v>
      </c>
      <c r="K6" s="111">
        <f>[2]Abril!$K$14</f>
        <v>0</v>
      </c>
      <c r="L6" s="111">
        <f>[2]Abril!$K$15</f>
        <v>0</v>
      </c>
      <c r="M6" s="111">
        <f>[2]Abril!$K$16</f>
        <v>40.800000000000004</v>
      </c>
      <c r="N6" s="111">
        <f>[2]Abril!$K$17</f>
        <v>1.8</v>
      </c>
      <c r="O6" s="111">
        <f>[2]Abril!$K$18</f>
        <v>0.2</v>
      </c>
      <c r="P6" s="111">
        <f>[2]Abril!$K$19</f>
        <v>8.1999999999999993</v>
      </c>
      <c r="Q6" s="111">
        <f>[2]Abril!$K$20</f>
        <v>3.4000000000000004</v>
      </c>
      <c r="R6" s="111">
        <f>[2]Abril!$K$21</f>
        <v>3</v>
      </c>
      <c r="S6" s="111">
        <f>[2]Abril!$K$22</f>
        <v>11.2</v>
      </c>
      <c r="T6" s="111">
        <f>[2]Abril!$K$23</f>
        <v>7.4000000000000012</v>
      </c>
      <c r="U6" s="111">
        <f>[2]Abril!$K$24</f>
        <v>0</v>
      </c>
      <c r="V6" s="111">
        <f>[2]Abril!$K$25</f>
        <v>0</v>
      </c>
      <c r="W6" s="111">
        <f>[2]Abril!$K$26</f>
        <v>0.2</v>
      </c>
      <c r="X6" s="111">
        <f>[2]Abril!$K$27</f>
        <v>0</v>
      </c>
      <c r="Y6" s="111">
        <f>[2]Abril!$K$28</f>
        <v>61.800000000000004</v>
      </c>
      <c r="Z6" s="111">
        <f>[2]Abril!$K$29</f>
        <v>0.4</v>
      </c>
      <c r="AA6" s="111">
        <f>[2]Abril!$K$30</f>
        <v>26.599999999999998</v>
      </c>
      <c r="AB6" s="111">
        <f>[2]Abril!$K$31</f>
        <v>57.599999999999994</v>
      </c>
      <c r="AC6" s="111">
        <f>[2]Abril!$K$32</f>
        <v>1.2</v>
      </c>
      <c r="AD6" s="111">
        <f>[2]Abril!$K$33</f>
        <v>0.2</v>
      </c>
      <c r="AE6" s="111">
        <f>[2]Abril!$K$34</f>
        <v>0</v>
      </c>
      <c r="AF6" s="116">
        <f t="shared" si="1"/>
        <v>260</v>
      </c>
      <c r="AG6" s="118">
        <f t="shared" si="2"/>
        <v>61.800000000000004</v>
      </c>
      <c r="AH6" s="56">
        <f t="shared" si="3"/>
        <v>11</v>
      </c>
    </row>
    <row r="7" spans="1:36" x14ac:dyDescent="0.2">
      <c r="A7" s="48" t="s">
        <v>85</v>
      </c>
      <c r="B7" s="111">
        <f>[3]Abril!$K$5</f>
        <v>0.4</v>
      </c>
      <c r="C7" s="111">
        <f>[3]Abril!$K$6</f>
        <v>8</v>
      </c>
      <c r="D7" s="111">
        <f>[3]Abril!$K$7</f>
        <v>1</v>
      </c>
      <c r="E7" s="111">
        <f>[3]Abril!$K$8</f>
        <v>0</v>
      </c>
      <c r="F7" s="111">
        <f>[3]Abril!$K$9</f>
        <v>0</v>
      </c>
      <c r="G7" s="111">
        <f>[3]Abril!$K$10</f>
        <v>0</v>
      </c>
      <c r="H7" s="111">
        <f>[3]Abril!$K$11</f>
        <v>0</v>
      </c>
      <c r="I7" s="111">
        <f>[3]Abril!$K$12</f>
        <v>2.6</v>
      </c>
      <c r="J7" s="111">
        <f>[3]Abril!$K$13</f>
        <v>0.2</v>
      </c>
      <c r="K7" s="111">
        <f>[3]Abril!$K$14</f>
        <v>0</v>
      </c>
      <c r="L7" s="111">
        <f>[3]Abril!$K$15</f>
        <v>0</v>
      </c>
      <c r="M7" s="111">
        <f>[3]Abril!$K$16</f>
        <v>11.8</v>
      </c>
      <c r="N7" s="111">
        <f>[3]Abril!$K$17</f>
        <v>3.2000000000000006</v>
      </c>
      <c r="O7" s="111">
        <f>[3]Abril!$K$18</f>
        <v>0</v>
      </c>
      <c r="P7" s="111">
        <f>[3]Abril!$K$19</f>
        <v>10</v>
      </c>
      <c r="Q7" s="111">
        <f>[3]Abril!$K$20</f>
        <v>0.60000000000000009</v>
      </c>
      <c r="R7" s="111">
        <f>[3]Abril!$K$21</f>
        <v>2.6</v>
      </c>
      <c r="S7" s="111">
        <f>[3]Abril!$K$22</f>
        <v>21.599999999999998</v>
      </c>
      <c r="T7" s="111">
        <f>[3]Abril!$K$23</f>
        <v>22.799999999999997</v>
      </c>
      <c r="U7" s="111">
        <f>[3]Abril!$K$24</f>
        <v>0.2</v>
      </c>
      <c r="V7" s="111">
        <f>[3]Abril!$K$25</f>
        <v>0.2</v>
      </c>
      <c r="W7" s="111">
        <f>[3]Abril!$K$26</f>
        <v>0</v>
      </c>
      <c r="X7" s="111">
        <f>[3]Abril!$K$27</f>
        <v>0</v>
      </c>
      <c r="Y7" s="111">
        <f>[3]Abril!$K$28</f>
        <v>46.000000000000007</v>
      </c>
      <c r="Z7" s="111">
        <f>[3]Abril!$K$29</f>
        <v>14.6</v>
      </c>
      <c r="AA7" s="111">
        <f>[3]Abril!$K$30</f>
        <v>6.1999999999999993</v>
      </c>
      <c r="AB7" s="111">
        <f>[3]Abril!$K$31</f>
        <v>7.2000000000000011</v>
      </c>
      <c r="AC7" s="111">
        <f>[3]Abril!$K$32</f>
        <v>7.2</v>
      </c>
      <c r="AD7" s="111">
        <f>[3]Abril!$K$33</f>
        <v>0</v>
      </c>
      <c r="AE7" s="111">
        <f>[3]Abril!$K$34</f>
        <v>0</v>
      </c>
      <c r="AF7" s="116">
        <f t="shared" si="1"/>
        <v>166.39999999999998</v>
      </c>
      <c r="AG7" s="118">
        <f t="shared" si="2"/>
        <v>46.000000000000007</v>
      </c>
      <c r="AH7" s="56">
        <f t="shared" si="3"/>
        <v>11</v>
      </c>
    </row>
    <row r="8" spans="1:36" x14ac:dyDescent="0.2">
      <c r="A8" s="48" t="s">
        <v>1</v>
      </c>
      <c r="B8" s="111">
        <f>[4]Abril!$K$5</f>
        <v>0.2</v>
      </c>
      <c r="C8" s="111">
        <f>[4]Abril!$K$6</f>
        <v>0</v>
      </c>
      <c r="D8" s="111">
        <f>[4]Abril!$K$7</f>
        <v>0</v>
      </c>
      <c r="E8" s="111">
        <f>[4]Abril!$K$8</f>
        <v>0</v>
      </c>
      <c r="F8" s="111">
        <f>[4]Abril!$K$9</f>
        <v>0</v>
      </c>
      <c r="G8" s="111">
        <f>[4]Abril!$K$10</f>
        <v>0</v>
      </c>
      <c r="H8" s="111">
        <f>[4]Abril!$K$11</f>
        <v>0</v>
      </c>
      <c r="I8" s="111">
        <f>[4]Abril!$K$12</f>
        <v>5</v>
      </c>
      <c r="J8" s="111">
        <f>[4]Abril!$K$13</f>
        <v>0</v>
      </c>
      <c r="K8" s="111">
        <f>[4]Abril!$K$14</f>
        <v>0</v>
      </c>
      <c r="L8" s="111">
        <f>[4]Abril!$K$15</f>
        <v>0</v>
      </c>
      <c r="M8" s="111">
        <f>[4]Abril!$K$16</f>
        <v>41</v>
      </c>
      <c r="N8" s="111">
        <f>[4]Abril!$K$17</f>
        <v>4.8000000000000007</v>
      </c>
      <c r="O8" s="111">
        <f>[4]Abril!$K$18</f>
        <v>0</v>
      </c>
      <c r="P8" s="111">
        <f>[4]Abril!$K$19</f>
        <v>0</v>
      </c>
      <c r="Q8" s="111">
        <f>[4]Abril!$K$20</f>
        <v>16</v>
      </c>
      <c r="R8" s="111">
        <f>[4]Abril!$K$21</f>
        <v>0</v>
      </c>
      <c r="S8" s="111">
        <f>[4]Abril!$K$22</f>
        <v>8.7999999999999989</v>
      </c>
      <c r="T8" s="111">
        <f>[4]Abril!$K$23</f>
        <v>31.799999999999997</v>
      </c>
      <c r="U8" s="111">
        <f>[4]Abril!$K$24</f>
        <v>0.2</v>
      </c>
      <c r="V8" s="111">
        <f>[4]Abril!$K$25</f>
        <v>0</v>
      </c>
      <c r="W8" s="111">
        <f>[4]Abril!$K$26</f>
        <v>0</v>
      </c>
      <c r="X8" s="111">
        <f>[4]Abril!$K$27</f>
        <v>0</v>
      </c>
      <c r="Y8" s="111">
        <f>[4]Abril!$K$28</f>
        <v>20.400000000000002</v>
      </c>
      <c r="Z8" s="111">
        <f>[4]Abril!$K$29</f>
        <v>5.6</v>
      </c>
      <c r="AA8" s="111">
        <f>[4]Abril!$K$30</f>
        <v>0.2</v>
      </c>
      <c r="AB8" s="111">
        <f>[4]Abril!$K$31</f>
        <v>0.8</v>
      </c>
      <c r="AC8" s="111">
        <f>[4]Abril!$K$32</f>
        <v>0.8</v>
      </c>
      <c r="AD8" s="111">
        <f>[4]Abril!$K$33</f>
        <v>0</v>
      </c>
      <c r="AE8" s="111">
        <f>[4]Abril!$K$34</f>
        <v>0.2</v>
      </c>
      <c r="AF8" s="116">
        <f t="shared" si="1"/>
        <v>135.79999999999998</v>
      </c>
      <c r="AG8" s="118">
        <f t="shared" si="2"/>
        <v>41</v>
      </c>
      <c r="AH8" s="56">
        <f t="shared" si="3"/>
        <v>16</v>
      </c>
    </row>
    <row r="9" spans="1:36" x14ac:dyDescent="0.2">
      <c r="A9" s="48" t="s">
        <v>146</v>
      </c>
      <c r="B9" s="111">
        <f>[5]Abril!$K$5</f>
        <v>19.799999999999997</v>
      </c>
      <c r="C9" s="111">
        <f>[5]Abril!$K$6</f>
        <v>5.1999999999999993</v>
      </c>
      <c r="D9" s="111">
        <f>[5]Abril!$K$7</f>
        <v>0</v>
      </c>
      <c r="E9" s="111">
        <f>[5]Abril!$K$8</f>
        <v>0</v>
      </c>
      <c r="F9" s="111">
        <f>[5]Abril!$K$9</f>
        <v>0</v>
      </c>
      <c r="G9" s="111">
        <f>[5]Abril!$K$10</f>
        <v>0</v>
      </c>
      <c r="H9" s="111">
        <f>[5]Abril!$K$11</f>
        <v>0</v>
      </c>
      <c r="I9" s="111">
        <f>[5]Abril!$K$12</f>
        <v>4.5999999999999996</v>
      </c>
      <c r="J9" s="111">
        <f>[5]Abril!$K$13</f>
        <v>0.2</v>
      </c>
      <c r="K9" s="111">
        <f>[5]Abril!$K$14</f>
        <v>0</v>
      </c>
      <c r="L9" s="111">
        <f>[5]Abril!$K$15</f>
        <v>0</v>
      </c>
      <c r="M9" s="111">
        <f>[5]Abril!$K$16</f>
        <v>88.600000000000009</v>
      </c>
      <c r="N9" s="111">
        <f>[5]Abril!$K$17</f>
        <v>6.2</v>
      </c>
      <c r="O9" s="111">
        <f>[5]Abril!$K$18</f>
        <v>0</v>
      </c>
      <c r="P9" s="111">
        <f>[5]Abril!$K$19</f>
        <v>16.8</v>
      </c>
      <c r="Q9" s="111">
        <f>[5]Abril!$K$20</f>
        <v>8.6</v>
      </c>
      <c r="R9" s="111">
        <f>[5]Abril!$K$21</f>
        <v>1.9999999999999998</v>
      </c>
      <c r="S9" s="111">
        <f>[5]Abril!$K$22</f>
        <v>15.199999999999998</v>
      </c>
      <c r="T9" s="111">
        <f>[5]Abril!$K$23</f>
        <v>15.6</v>
      </c>
      <c r="U9" s="111">
        <f>[5]Abril!$K$24</f>
        <v>0.2</v>
      </c>
      <c r="V9" s="111">
        <f>[5]Abril!$K$25</f>
        <v>0</v>
      </c>
      <c r="W9" s="111">
        <f>[5]Abril!$K$26</f>
        <v>0</v>
      </c>
      <c r="X9" s="111">
        <f>[5]Abril!$K$27</f>
        <v>0</v>
      </c>
      <c r="Y9" s="111">
        <f>[5]Abril!$K$28</f>
        <v>64.800000000000011</v>
      </c>
      <c r="Z9" s="111">
        <f>[5]Abril!$K$29</f>
        <v>0.60000000000000009</v>
      </c>
      <c r="AA9" s="111">
        <f>[5]Abril!$K$30</f>
        <v>0</v>
      </c>
      <c r="AB9" s="111">
        <f>[5]Abril!$K$31</f>
        <v>78</v>
      </c>
      <c r="AC9" s="111">
        <f>[5]Abril!$K$32</f>
        <v>0.8</v>
      </c>
      <c r="AD9" s="111">
        <f>[5]Abril!$K$33</f>
        <v>0</v>
      </c>
      <c r="AE9" s="111">
        <f>[5]Abril!$K$34</f>
        <v>0</v>
      </c>
      <c r="AF9" s="116">
        <f t="shared" si="1"/>
        <v>327.2</v>
      </c>
      <c r="AG9" s="118">
        <f t="shared" si="2"/>
        <v>88.600000000000009</v>
      </c>
      <c r="AH9" s="56">
        <f t="shared" si="3"/>
        <v>14</v>
      </c>
    </row>
    <row r="10" spans="1:36" x14ac:dyDescent="0.2">
      <c r="A10" s="48" t="s">
        <v>91</v>
      </c>
      <c r="B10" s="111">
        <f>[6]Abril!$K$5</f>
        <v>19.2</v>
      </c>
      <c r="C10" s="111">
        <f>[6]Abril!$K$6</f>
        <v>18.399999999999999</v>
      </c>
      <c r="D10" s="111">
        <f>[6]Abril!$K$7</f>
        <v>0</v>
      </c>
      <c r="E10" s="111">
        <f>[6]Abril!$K$8</f>
        <v>0</v>
      </c>
      <c r="F10" s="111">
        <f>[6]Abril!$K$9</f>
        <v>0</v>
      </c>
      <c r="G10" s="111">
        <f>[6]Abril!$K$10</f>
        <v>0</v>
      </c>
      <c r="H10" s="111">
        <f>[6]Abril!$K$11</f>
        <v>0</v>
      </c>
      <c r="I10" s="111">
        <f>[6]Abril!$K$12</f>
        <v>15.6</v>
      </c>
      <c r="J10" s="111">
        <f>[6]Abril!$K$13</f>
        <v>12.599999999999998</v>
      </c>
      <c r="K10" s="111">
        <f>[6]Abril!$K$14</f>
        <v>0</v>
      </c>
      <c r="L10" s="111">
        <f>[6]Abril!$K$15</f>
        <v>0</v>
      </c>
      <c r="M10" s="111">
        <f>[6]Abril!$K$16</f>
        <v>0.2</v>
      </c>
      <c r="N10" s="111">
        <f>[6]Abril!$K$17</f>
        <v>6.8</v>
      </c>
      <c r="O10" s="111">
        <f>[6]Abril!$K$18</f>
        <v>18.8</v>
      </c>
      <c r="P10" s="111">
        <f>[6]Abril!$K$19</f>
        <v>0</v>
      </c>
      <c r="Q10" s="111">
        <f>[6]Abril!$K$20</f>
        <v>28</v>
      </c>
      <c r="R10" s="111">
        <f>[6]Abril!$K$21</f>
        <v>0</v>
      </c>
      <c r="S10" s="111">
        <f>[6]Abril!$K$22</f>
        <v>13.799999999999999</v>
      </c>
      <c r="T10" s="111">
        <f>[6]Abril!$K$23</f>
        <v>40</v>
      </c>
      <c r="U10" s="111">
        <f>[6]Abril!$K$24</f>
        <v>6.6</v>
      </c>
      <c r="V10" s="111">
        <f>[6]Abril!$K$25</f>
        <v>14.399999999999999</v>
      </c>
      <c r="W10" s="111">
        <f>[6]Abril!$K$26</f>
        <v>0</v>
      </c>
      <c r="X10" s="111">
        <f>[6]Abril!$K$27</f>
        <v>0.4</v>
      </c>
      <c r="Y10" s="111">
        <f>[6]Abril!$K$28</f>
        <v>17.799999999999997</v>
      </c>
      <c r="Z10" s="111">
        <f>[6]Abril!$K$29</f>
        <v>13.999999999999998</v>
      </c>
      <c r="AA10" s="111">
        <f>[6]Abril!$K$30</f>
        <v>0.4</v>
      </c>
      <c r="AB10" s="111">
        <f>[6]Abril!$K$31</f>
        <v>28.799999999999997</v>
      </c>
      <c r="AC10" s="111">
        <f>[6]Abril!$K$32</f>
        <v>20.2</v>
      </c>
      <c r="AD10" s="111">
        <f>[6]Abril!$K$33</f>
        <v>0.2</v>
      </c>
      <c r="AE10" s="111">
        <f>[6]Abril!$K$34</f>
        <v>0.2</v>
      </c>
      <c r="AF10" s="116">
        <f t="shared" si="1"/>
        <v>276.39999999999998</v>
      </c>
      <c r="AG10" s="118">
        <f t="shared" si="2"/>
        <v>40</v>
      </c>
      <c r="AH10" s="56">
        <f t="shared" si="3"/>
        <v>10</v>
      </c>
    </row>
    <row r="11" spans="1:36" x14ac:dyDescent="0.2">
      <c r="A11" s="48" t="s">
        <v>49</v>
      </c>
      <c r="B11" s="111">
        <f>[7]Abril!$K$5</f>
        <v>4.2</v>
      </c>
      <c r="C11" s="111">
        <f>[7]Abril!$K$6</f>
        <v>0</v>
      </c>
      <c r="D11" s="111">
        <f>[7]Abril!$K$7</f>
        <v>0.4</v>
      </c>
      <c r="E11" s="111">
        <f>[7]Abril!$K$8</f>
        <v>0</v>
      </c>
      <c r="F11" s="111">
        <f>[7]Abril!$K$9</f>
        <v>0</v>
      </c>
      <c r="G11" s="111">
        <f>[7]Abril!$K$10</f>
        <v>0</v>
      </c>
      <c r="H11" s="111">
        <f>[7]Abril!$K$11</f>
        <v>0</v>
      </c>
      <c r="I11" s="111">
        <f>[7]Abril!$K$12</f>
        <v>15.2</v>
      </c>
      <c r="J11" s="111">
        <f>[7]Abril!$K$13</f>
        <v>14.2</v>
      </c>
      <c r="K11" s="111">
        <f>[7]Abril!$K$14</f>
        <v>0</v>
      </c>
      <c r="L11" s="111">
        <f>[7]Abril!$K$15</f>
        <v>0</v>
      </c>
      <c r="M11" s="111">
        <f>[7]Abril!$K$16</f>
        <v>0</v>
      </c>
      <c r="N11" s="111">
        <f>[7]Abril!$K$17</f>
        <v>3.4</v>
      </c>
      <c r="O11" s="111">
        <f>[7]Abril!$K$18</f>
        <v>0</v>
      </c>
      <c r="P11" s="111">
        <f>[7]Abril!$K$19</f>
        <v>25.799999999999997</v>
      </c>
      <c r="Q11" s="111">
        <f>[7]Abril!$K$20</f>
        <v>26</v>
      </c>
      <c r="R11" s="111">
        <f>[7]Abril!$K$21</f>
        <v>0</v>
      </c>
      <c r="S11" s="111">
        <f>[7]Abril!$K$22</f>
        <v>39.800000000000011</v>
      </c>
      <c r="T11" s="111">
        <f>[7]Abril!$K$23</f>
        <v>6.2000000000000011</v>
      </c>
      <c r="U11" s="111">
        <f>[7]Abril!$K$24</f>
        <v>2.2000000000000002</v>
      </c>
      <c r="V11" s="111">
        <f>[7]Abril!$K$25</f>
        <v>0</v>
      </c>
      <c r="W11" s="111">
        <f>[7]Abril!$K$26</f>
        <v>0</v>
      </c>
      <c r="X11" s="111">
        <f>[7]Abril!$K$27</f>
        <v>0</v>
      </c>
      <c r="Y11" s="111">
        <f>[7]Abril!$K$28</f>
        <v>27.4</v>
      </c>
      <c r="Z11" s="111">
        <f>[7]Abril!$K$29</f>
        <v>21.2</v>
      </c>
      <c r="AA11" s="111">
        <f>[7]Abril!$K$30</f>
        <v>17.799999999999997</v>
      </c>
      <c r="AB11" s="111">
        <f>[7]Abril!$K$31</f>
        <v>1.9999999999999998</v>
      </c>
      <c r="AC11" s="111">
        <f>[7]Abril!$K$32</f>
        <v>32.199999999999996</v>
      </c>
      <c r="AD11" s="111">
        <f>[7]Abril!$K$33</f>
        <v>0</v>
      </c>
      <c r="AE11" s="111">
        <f>[7]Abril!$K$34</f>
        <v>0</v>
      </c>
      <c r="AF11" s="116">
        <f t="shared" si="1"/>
        <v>237.99999999999994</v>
      </c>
      <c r="AG11" s="118">
        <f t="shared" si="2"/>
        <v>39.800000000000011</v>
      </c>
      <c r="AH11" s="56">
        <f t="shared" si="3"/>
        <v>15</v>
      </c>
    </row>
    <row r="12" spans="1:36" x14ac:dyDescent="0.2">
      <c r="A12" s="48" t="s">
        <v>94</v>
      </c>
      <c r="B12" s="111">
        <f>[8]Abril!$K$5</f>
        <v>0.4</v>
      </c>
      <c r="C12" s="111">
        <f>[8]Abril!$K$6</f>
        <v>0.2</v>
      </c>
      <c r="D12" s="111">
        <f>[8]Abril!$K$7</f>
        <v>0.2</v>
      </c>
      <c r="E12" s="111">
        <f>[8]Abril!$K$8</f>
        <v>0</v>
      </c>
      <c r="F12" s="111">
        <f>[8]Abril!$K$9</f>
        <v>0</v>
      </c>
      <c r="G12" s="111">
        <f>[8]Abril!$K$10</f>
        <v>0</v>
      </c>
      <c r="H12" s="111">
        <f>[8]Abril!$K$11</f>
        <v>0</v>
      </c>
      <c r="I12" s="111">
        <f>[8]Abril!$K$12</f>
        <v>6.4</v>
      </c>
      <c r="J12" s="111">
        <f>[8]Abril!$K$13</f>
        <v>0</v>
      </c>
      <c r="K12" s="111">
        <f>[8]Abril!$K$14</f>
        <v>0</v>
      </c>
      <c r="L12" s="111">
        <f>[8]Abril!$K$15</f>
        <v>1</v>
      </c>
      <c r="M12" s="111">
        <f>[8]Abril!$K$16</f>
        <v>52.800000000000004</v>
      </c>
      <c r="N12" s="111">
        <f>[8]Abril!$K$17</f>
        <v>1</v>
      </c>
      <c r="O12" s="111">
        <f>[8]Abril!$K$18</f>
        <v>0.2</v>
      </c>
      <c r="P12" s="111">
        <f>[8]Abril!$K$19</f>
        <v>5.8000000000000007</v>
      </c>
      <c r="Q12" s="111">
        <f>[8]Abril!$K$20</f>
        <v>6.2000000000000011</v>
      </c>
      <c r="R12" s="111">
        <f>[8]Abril!$K$21</f>
        <v>0.2</v>
      </c>
      <c r="S12" s="111">
        <f>[8]Abril!$K$22</f>
        <v>14.600000000000001</v>
      </c>
      <c r="T12" s="111">
        <f>[8]Abril!$K$23</f>
        <v>11.2</v>
      </c>
      <c r="U12" s="111">
        <f>[8]Abril!$K$24</f>
        <v>0</v>
      </c>
      <c r="V12" s="111">
        <f>[8]Abril!$K$25</f>
        <v>0.2</v>
      </c>
      <c r="W12" s="111">
        <f>[8]Abril!$K$26</f>
        <v>0</v>
      </c>
      <c r="X12" s="111">
        <f>[8]Abril!$K$27</f>
        <v>0</v>
      </c>
      <c r="Y12" s="111">
        <f>[8]Abril!$K$28</f>
        <v>34.200000000000003</v>
      </c>
      <c r="Z12" s="111">
        <f>[8]Abril!$K$29</f>
        <v>24.999999999999996</v>
      </c>
      <c r="AA12" s="111">
        <f>[8]Abril!$K$30</f>
        <v>3.6000000000000005</v>
      </c>
      <c r="AB12" s="111">
        <f>[8]Abril!$K$31</f>
        <v>4.5999999999999996</v>
      </c>
      <c r="AC12" s="111">
        <f>[8]Abril!$K$32</f>
        <v>14.399999999999999</v>
      </c>
      <c r="AD12" s="111">
        <f>[8]Abril!$K$33</f>
        <v>0</v>
      </c>
      <c r="AE12" s="111">
        <f>[8]Abril!$K$34</f>
        <v>0</v>
      </c>
      <c r="AF12" s="116">
        <f t="shared" si="1"/>
        <v>182.20000000000002</v>
      </c>
      <c r="AG12" s="118">
        <f t="shared" si="2"/>
        <v>52.800000000000004</v>
      </c>
      <c r="AH12" s="56">
        <f t="shared" si="3"/>
        <v>11</v>
      </c>
    </row>
    <row r="13" spans="1:36" x14ac:dyDescent="0.2">
      <c r="A13" s="48" t="s">
        <v>101</v>
      </c>
      <c r="B13" s="111">
        <f>[9]Abril!$K$5</f>
        <v>46.000000000000021</v>
      </c>
      <c r="C13" s="111">
        <f>[9]Abril!$K$6</f>
        <v>0.4</v>
      </c>
      <c r="D13" s="111">
        <f>[9]Abril!$K$7</f>
        <v>0.2</v>
      </c>
      <c r="E13" s="111">
        <f>[9]Abril!$K$8</f>
        <v>0</v>
      </c>
      <c r="F13" s="111">
        <f>[9]Abril!$K$9</f>
        <v>0</v>
      </c>
      <c r="G13" s="111">
        <f>[9]Abril!$K$10</f>
        <v>0</v>
      </c>
      <c r="H13" s="111">
        <f>[9]Abril!$K$11</f>
        <v>0</v>
      </c>
      <c r="I13" s="111">
        <f>[9]Abril!$K$12</f>
        <v>1</v>
      </c>
      <c r="J13" s="111">
        <f>[9]Abril!$K$13</f>
        <v>0</v>
      </c>
      <c r="K13" s="111">
        <f>[9]Abril!$K$14</f>
        <v>0</v>
      </c>
      <c r="L13" s="111">
        <f>[9]Abril!$K$15</f>
        <v>0</v>
      </c>
      <c r="M13" s="111">
        <f>[9]Abril!$K$16</f>
        <v>56</v>
      </c>
      <c r="N13" s="111">
        <f>[9]Abril!$K$17</f>
        <v>1</v>
      </c>
      <c r="O13" s="111">
        <f>[9]Abril!$K$18</f>
        <v>0</v>
      </c>
      <c r="P13" s="111">
        <f>[9]Abril!$K$19</f>
        <v>6.4</v>
      </c>
      <c r="Q13" s="111">
        <f>[9]Abril!$K$20</f>
        <v>0.4</v>
      </c>
      <c r="R13" s="111">
        <f>[9]Abril!$K$21</f>
        <v>4.5999999999999996</v>
      </c>
      <c r="S13" s="111">
        <f>[9]Abril!$K$22</f>
        <v>28.400000000000006</v>
      </c>
      <c r="T13" s="111">
        <f>[9]Abril!$K$23</f>
        <v>22.399999999999995</v>
      </c>
      <c r="U13" s="111">
        <f>[9]Abril!$K$24</f>
        <v>0.60000000000000009</v>
      </c>
      <c r="V13" s="111">
        <f>[9]Abril!$K$25</f>
        <v>0</v>
      </c>
      <c r="W13" s="111">
        <f>[9]Abril!$K$26</f>
        <v>0</v>
      </c>
      <c r="X13" s="111">
        <f>[9]Abril!$K$27</f>
        <v>0</v>
      </c>
      <c r="Y13" s="111">
        <f>[9]Abril!$K$28</f>
        <v>62.8</v>
      </c>
      <c r="Z13" s="111">
        <f>[9]Abril!$K$29</f>
        <v>0.8</v>
      </c>
      <c r="AA13" s="111">
        <f>[9]Abril!$K$30</f>
        <v>25</v>
      </c>
      <c r="AB13" s="111">
        <f>[9]Abril!$K$31</f>
        <v>12.2</v>
      </c>
      <c r="AC13" s="111">
        <f>[9]Abril!$K$32</f>
        <v>1.6</v>
      </c>
      <c r="AD13" s="111">
        <f>[9]Abril!$K$33</f>
        <v>0.2</v>
      </c>
      <c r="AE13" s="111">
        <f>[9]Abril!$K$34</f>
        <v>0.2</v>
      </c>
      <c r="AF13" s="116">
        <f t="shared" si="1"/>
        <v>270.20000000000005</v>
      </c>
      <c r="AG13" s="118">
        <f t="shared" si="2"/>
        <v>62.8</v>
      </c>
      <c r="AH13" s="56">
        <f t="shared" si="3"/>
        <v>11</v>
      </c>
    </row>
    <row r="14" spans="1:36" x14ac:dyDescent="0.2">
      <c r="A14" s="48" t="s">
        <v>147</v>
      </c>
      <c r="B14" s="111">
        <f>[10]Abril!$K$5</f>
        <v>5.0000000000000009</v>
      </c>
      <c r="C14" s="111">
        <f>[10]Abril!$K$6</f>
        <v>0</v>
      </c>
      <c r="D14" s="111">
        <f>[10]Abril!$K$7</f>
        <v>0</v>
      </c>
      <c r="E14" s="111">
        <f>[10]Abril!$K$8</f>
        <v>13.399999999999999</v>
      </c>
      <c r="F14" s="111">
        <f>[10]Abril!$K$9</f>
        <v>0</v>
      </c>
      <c r="G14" s="111">
        <f>[10]Abril!$K$10</f>
        <v>0</v>
      </c>
      <c r="H14" s="111">
        <f>[10]Abril!$K$11</f>
        <v>0</v>
      </c>
      <c r="I14" s="111">
        <f>[10]Abril!$K$12</f>
        <v>14.799999999999997</v>
      </c>
      <c r="J14" s="111">
        <f>[10]Abril!$K$13</f>
        <v>35</v>
      </c>
      <c r="K14" s="111">
        <f>[10]Abril!$K$14</f>
        <v>0.8</v>
      </c>
      <c r="L14" s="111">
        <f>[10]Abril!$K$15</f>
        <v>0.2</v>
      </c>
      <c r="M14" s="111">
        <f>[10]Abril!$K$16</f>
        <v>0</v>
      </c>
      <c r="N14" s="111">
        <f>[10]Abril!$K$17</f>
        <v>53.800000000000011</v>
      </c>
      <c r="O14" s="111">
        <f>[10]Abril!$K$18</f>
        <v>0.2</v>
      </c>
      <c r="P14" s="111">
        <f>[10]Abril!$K$19</f>
        <v>14.6</v>
      </c>
      <c r="Q14" s="111">
        <f>[10]Abril!$K$20</f>
        <v>5.4000000000000012</v>
      </c>
      <c r="R14" s="111">
        <f>[10]Abril!$K$21</f>
        <v>0.2</v>
      </c>
      <c r="S14" s="111">
        <f>[10]Abril!$K$22</f>
        <v>1.6</v>
      </c>
      <c r="T14" s="111">
        <f>[10]Abril!$K$23</f>
        <v>21.799999999999997</v>
      </c>
      <c r="U14" s="111">
        <f>[10]Abril!$K$24</f>
        <v>0.4</v>
      </c>
      <c r="V14" s="111">
        <f>[10]Abril!$K$25</f>
        <v>0</v>
      </c>
      <c r="W14" s="111">
        <f>[10]Abril!$K$26</f>
        <v>0</v>
      </c>
      <c r="X14" s="111">
        <f>[10]Abril!$K$27</f>
        <v>4.5999999999999996</v>
      </c>
      <c r="Y14" s="111">
        <f>[10]Abril!$K$28</f>
        <v>46.599999999999994</v>
      </c>
      <c r="Z14" s="111">
        <f>[10]Abril!$K$29</f>
        <v>16.599999999999998</v>
      </c>
      <c r="AA14" s="111">
        <f>[10]Abril!$K$30</f>
        <v>0.4</v>
      </c>
      <c r="AB14" s="111">
        <f>[10]Abril!$K$31</f>
        <v>14.2</v>
      </c>
      <c r="AC14" s="111">
        <f>[10]Abril!$K$32</f>
        <v>14.999999999999998</v>
      </c>
      <c r="AD14" s="111">
        <f>[10]Abril!$K$33</f>
        <v>0</v>
      </c>
      <c r="AE14" s="111">
        <f>[10]Abril!$K$34</f>
        <v>0.2</v>
      </c>
      <c r="AF14" s="116">
        <f t="shared" si="1"/>
        <v>264.79999999999995</v>
      </c>
      <c r="AG14" s="118">
        <f t="shared" si="2"/>
        <v>53.800000000000011</v>
      </c>
      <c r="AH14" s="56">
        <f t="shared" si="3"/>
        <v>9</v>
      </c>
    </row>
    <row r="15" spans="1:36" x14ac:dyDescent="0.2">
      <c r="A15" s="48" t="s">
        <v>2</v>
      </c>
      <c r="B15" s="111">
        <f>[11]Abril!$K$5</f>
        <v>9.1999999999999993</v>
      </c>
      <c r="C15" s="111">
        <f>[11]Abril!$K$6</f>
        <v>6</v>
      </c>
      <c r="D15" s="111">
        <f>[11]Abril!$K$7</f>
        <v>0.60000000000000009</v>
      </c>
      <c r="E15" s="111">
        <f>[11]Abril!$K$8</f>
        <v>0</v>
      </c>
      <c r="F15" s="111">
        <f>[11]Abril!$K$9</f>
        <v>0</v>
      </c>
      <c r="G15" s="111">
        <f>[11]Abril!$K$10</f>
        <v>0</v>
      </c>
      <c r="H15" s="111">
        <f>[11]Abril!$K$11</f>
        <v>0</v>
      </c>
      <c r="I15" s="111">
        <f>[11]Abril!$K$12</f>
        <v>2</v>
      </c>
      <c r="J15" s="111">
        <f>[11]Abril!$K$13</f>
        <v>0</v>
      </c>
      <c r="K15" s="111">
        <f>[11]Abril!$K$14</f>
        <v>0</v>
      </c>
      <c r="L15" s="111">
        <f>[11]Abril!$K$15</f>
        <v>4.2</v>
      </c>
      <c r="M15" s="111">
        <f>[11]Abril!$K$16</f>
        <v>5</v>
      </c>
      <c r="N15" s="111">
        <f>[11]Abril!$K$17</f>
        <v>4.4000000000000004</v>
      </c>
      <c r="O15" s="111">
        <f>[11]Abril!$K$18</f>
        <v>0.2</v>
      </c>
      <c r="P15" s="111">
        <f>[11]Abril!$K$19</f>
        <v>0.2</v>
      </c>
      <c r="Q15" s="111">
        <f>[11]Abril!$K$20</f>
        <v>13.000000000000002</v>
      </c>
      <c r="R15" s="111">
        <f>[11]Abril!$K$21</f>
        <v>5.4</v>
      </c>
      <c r="S15" s="111">
        <f>[11]Abril!$K$22</f>
        <v>12</v>
      </c>
      <c r="T15" s="111">
        <f>[11]Abril!$K$23</f>
        <v>64.600000000000009</v>
      </c>
      <c r="U15" s="111">
        <f>[11]Abril!$K$24</f>
        <v>1.4</v>
      </c>
      <c r="V15" s="111">
        <f>[11]Abril!$K$25</f>
        <v>1.6</v>
      </c>
      <c r="W15" s="111">
        <f>[11]Abril!$K$26</f>
        <v>0.2</v>
      </c>
      <c r="X15" s="111">
        <f>[11]Abril!$K$27</f>
        <v>0</v>
      </c>
      <c r="Y15" s="111">
        <f>[11]Abril!$K$28</f>
        <v>34</v>
      </c>
      <c r="Z15" s="111">
        <f>[11]Abril!$K$29</f>
        <v>24.199999999999996</v>
      </c>
      <c r="AA15" s="111">
        <f>[11]Abril!$K$30</f>
        <v>0.60000000000000009</v>
      </c>
      <c r="AB15" s="111">
        <f>[11]Abril!$K$31</f>
        <v>8.1999999999999993</v>
      </c>
      <c r="AC15" s="111">
        <f>[11]Abril!$K$32</f>
        <v>7.6000000000000005</v>
      </c>
      <c r="AD15" s="111">
        <f>[11]Abril!$K$33</f>
        <v>0</v>
      </c>
      <c r="AE15" s="111">
        <f>[11]Abril!$K$34</f>
        <v>0</v>
      </c>
      <c r="AF15" s="116">
        <f t="shared" si="1"/>
        <v>204.59999999999997</v>
      </c>
      <c r="AG15" s="118">
        <f t="shared" si="2"/>
        <v>64.600000000000009</v>
      </c>
      <c r="AH15" s="56">
        <f t="shared" si="3"/>
        <v>9</v>
      </c>
      <c r="AJ15" s="12" t="s">
        <v>35</v>
      </c>
    </row>
    <row r="16" spans="1:36" x14ac:dyDescent="0.2">
      <c r="A16" s="48" t="s">
        <v>3</v>
      </c>
      <c r="B16" s="111">
        <f>[12]Abril!$K$5</f>
        <v>0</v>
      </c>
      <c r="C16" s="111">
        <f>[12]Abril!$K$6</f>
        <v>0</v>
      </c>
      <c r="D16" s="111">
        <f>[12]Abril!$K$7</f>
        <v>0</v>
      </c>
      <c r="E16" s="111">
        <f>[12]Abril!$K$8</f>
        <v>0.4</v>
      </c>
      <c r="F16" s="111">
        <f>[12]Abril!$K$9</f>
        <v>0</v>
      </c>
      <c r="G16" s="111">
        <f>[12]Abril!$K$10</f>
        <v>0</v>
      </c>
      <c r="H16" s="111">
        <f>[12]Abril!$K$11</f>
        <v>0</v>
      </c>
      <c r="I16" s="111">
        <f>[12]Abril!$K$12</f>
        <v>0</v>
      </c>
      <c r="J16" s="111">
        <f>[12]Abril!$K$13</f>
        <v>1.2</v>
      </c>
      <c r="K16" s="111">
        <f>[12]Abril!$K$14</f>
        <v>2.2000000000000002</v>
      </c>
      <c r="L16" s="111">
        <f>[12]Abril!$K$15</f>
        <v>0</v>
      </c>
      <c r="M16" s="111">
        <f>[12]Abril!$K$16</f>
        <v>0</v>
      </c>
      <c r="N16" s="111">
        <f>[12]Abril!$K$17</f>
        <v>33.400000000000006</v>
      </c>
      <c r="O16" s="111">
        <f>[12]Abril!$K$18</f>
        <v>0</v>
      </c>
      <c r="P16" s="111">
        <f>[12]Abril!$K$19</f>
        <v>11.8</v>
      </c>
      <c r="Q16" s="111">
        <f>[12]Abril!$K$20</f>
        <v>103.00000000000001</v>
      </c>
      <c r="R16" s="111">
        <f>[12]Abril!$K$21</f>
        <v>27.2</v>
      </c>
      <c r="S16" s="111">
        <f>[12]Abril!$K$22</f>
        <v>10.6</v>
      </c>
      <c r="T16" s="111">
        <f>[12]Abril!$K$23</f>
        <v>3.0000000000000004</v>
      </c>
      <c r="U16" s="111">
        <f>[12]Abril!$K$24</f>
        <v>0</v>
      </c>
      <c r="V16" s="111">
        <f>[12]Abril!$K$25</f>
        <v>2.2000000000000002</v>
      </c>
      <c r="W16" s="111">
        <f>[12]Abril!$K$26</f>
        <v>0</v>
      </c>
      <c r="X16" s="111">
        <f>[12]Abril!$K$27</f>
        <v>4.5999999999999996</v>
      </c>
      <c r="Y16" s="111">
        <f>[12]Abril!$K$28</f>
        <v>5.1999999999999993</v>
      </c>
      <c r="Z16" s="111">
        <f>[12]Abril!$K$29</f>
        <v>0.2</v>
      </c>
      <c r="AA16" s="111">
        <f>[12]Abril!$K$30</f>
        <v>5.6</v>
      </c>
      <c r="AB16" s="111">
        <f>[12]Abril!$K$31</f>
        <v>78.8</v>
      </c>
      <c r="AC16" s="111">
        <f>[12]Abril!$K$32</f>
        <v>4.2</v>
      </c>
      <c r="AD16" s="111">
        <f>[12]Abril!$K$33</f>
        <v>0</v>
      </c>
      <c r="AE16" s="111">
        <f>[12]Abril!$K$34</f>
        <v>0</v>
      </c>
      <c r="AF16" s="116">
        <f t="shared" si="1"/>
        <v>293.59999999999991</v>
      </c>
      <c r="AG16" s="118">
        <f t="shared" si="2"/>
        <v>103.00000000000001</v>
      </c>
      <c r="AH16" s="56">
        <f t="shared" si="3"/>
        <v>14</v>
      </c>
      <c r="AJ16" s="12"/>
    </row>
    <row r="17" spans="1:43" hidden="1" x14ac:dyDescent="0.2">
      <c r="A17" s="48" t="s">
        <v>4</v>
      </c>
      <c r="B17" s="111" t="str">
        <f>[13]Abril!$K$5</f>
        <v>*</v>
      </c>
      <c r="C17" s="111" t="str">
        <f>[13]Abril!$K$6</f>
        <v>*</v>
      </c>
      <c r="D17" s="111" t="str">
        <f>[13]Abril!$K$7</f>
        <v>*</v>
      </c>
      <c r="E17" s="111" t="str">
        <f>[13]Abril!$K$8</f>
        <v>*</v>
      </c>
      <c r="F17" s="111" t="str">
        <f>[13]Abril!$K$9</f>
        <v>*</v>
      </c>
      <c r="G17" s="111" t="str">
        <f>[13]Abril!$K$10</f>
        <v>*</v>
      </c>
      <c r="H17" s="111" t="str">
        <f>[13]Abril!$K$11</f>
        <v>*</v>
      </c>
      <c r="I17" s="111" t="str">
        <f>[13]Abril!$K$12</f>
        <v>*</v>
      </c>
      <c r="J17" s="111" t="str">
        <f>[13]Abril!$K$13</f>
        <v>*</v>
      </c>
      <c r="K17" s="111" t="str">
        <f>[13]Abril!$K$14</f>
        <v>*</v>
      </c>
      <c r="L17" s="111" t="str">
        <f>[13]Abril!$K$15</f>
        <v>*</v>
      </c>
      <c r="M17" s="111" t="str">
        <f>[13]Abril!$K$16</f>
        <v>*</v>
      </c>
      <c r="N17" s="111" t="str">
        <f>[13]Abril!$K$17</f>
        <v>*</v>
      </c>
      <c r="O17" s="111" t="str">
        <f>[13]Abril!$K$18</f>
        <v>*</v>
      </c>
      <c r="P17" s="111" t="str">
        <f>[13]Abril!$K$19</f>
        <v>*</v>
      </c>
      <c r="Q17" s="111" t="str">
        <f>[13]Abril!$K$20</f>
        <v>*</v>
      </c>
      <c r="R17" s="111" t="str">
        <f>[13]Abril!$K$21</f>
        <v>*</v>
      </c>
      <c r="S17" s="111" t="str">
        <f>[13]Abril!$K$22</f>
        <v>*</v>
      </c>
      <c r="T17" s="111" t="str">
        <f>[13]Abril!$K$23</f>
        <v>*</v>
      </c>
      <c r="U17" s="111" t="str">
        <f>[13]Abril!$K$24</f>
        <v>*</v>
      </c>
      <c r="V17" s="111" t="str">
        <f>[13]Abril!$K$25</f>
        <v>*</v>
      </c>
      <c r="W17" s="111" t="str">
        <f>[13]Abril!$K$26</f>
        <v>*</v>
      </c>
      <c r="X17" s="111" t="str">
        <f>[13]Abril!$K$27</f>
        <v>*</v>
      </c>
      <c r="Y17" s="111" t="str">
        <f>[13]Abril!$K$28</f>
        <v>*</v>
      </c>
      <c r="Z17" s="111" t="str">
        <f>[13]Abril!$K$29</f>
        <v>*</v>
      </c>
      <c r="AA17" s="111" t="str">
        <f>[13]Abril!$K$30</f>
        <v>*</v>
      </c>
      <c r="AB17" s="111" t="str">
        <f>[13]Abril!$K$31</f>
        <v>*</v>
      </c>
      <c r="AC17" s="111" t="str">
        <f>[13]Abril!$K$32</f>
        <v>*</v>
      </c>
      <c r="AD17" s="111" t="str">
        <f>[13]Abril!$K$33</f>
        <v>*</v>
      </c>
      <c r="AE17" s="111" t="str">
        <f>[13]Abril!$K$34</f>
        <v>*</v>
      </c>
      <c r="AF17" s="116">
        <f t="shared" si="1"/>
        <v>0</v>
      </c>
      <c r="AG17" s="118">
        <f t="shared" si="2"/>
        <v>0</v>
      </c>
      <c r="AH17" s="56">
        <f t="shared" si="3"/>
        <v>0</v>
      </c>
    </row>
    <row r="18" spans="1:43" x14ac:dyDescent="0.2">
      <c r="A18" s="48" t="s">
        <v>5</v>
      </c>
      <c r="B18" s="111">
        <f>[14]Abril!$K$5</f>
        <v>17</v>
      </c>
      <c r="C18" s="111">
        <f>[14]Abril!$K$6</f>
        <v>0</v>
      </c>
      <c r="D18" s="111">
        <f>[14]Abril!$K$7</f>
        <v>0</v>
      </c>
      <c r="E18" s="111">
        <f>[14]Abril!$K$8</f>
        <v>0</v>
      </c>
      <c r="F18" s="111">
        <f>[14]Abril!$K$9</f>
        <v>0</v>
      </c>
      <c r="G18" s="111">
        <f>[14]Abril!$K$10</f>
        <v>0</v>
      </c>
      <c r="H18" s="111">
        <f>[14]Abril!$K$11</f>
        <v>0.4</v>
      </c>
      <c r="I18" s="111">
        <f>[14]Abril!$K$12</f>
        <v>0</v>
      </c>
      <c r="J18" s="111">
        <f>[14]Abril!$K$13</f>
        <v>0</v>
      </c>
      <c r="K18" s="111">
        <f>[14]Abril!$K$14</f>
        <v>0</v>
      </c>
      <c r="L18" s="111">
        <f>[14]Abril!$K$15</f>
        <v>4.8</v>
      </c>
      <c r="M18" s="111">
        <f>[14]Abril!$K$16</f>
        <v>62.2</v>
      </c>
      <c r="N18" s="111">
        <f>[14]Abril!$K$17</f>
        <v>9.6000000000000014</v>
      </c>
      <c r="O18" s="111">
        <f>[14]Abril!$K$18</f>
        <v>0</v>
      </c>
      <c r="P18" s="111">
        <f>[14]Abril!$K$19</f>
        <v>0.6</v>
      </c>
      <c r="Q18" s="111">
        <f>[14]Abril!$K$20</f>
        <v>32</v>
      </c>
      <c r="R18" s="111">
        <f>[14]Abril!$K$21</f>
        <v>0.2</v>
      </c>
      <c r="S18" s="111">
        <f>[14]Abril!$K$22</f>
        <v>1.6</v>
      </c>
      <c r="T18" s="111">
        <f>[14]Abril!$K$23</f>
        <v>9.3999999999999986</v>
      </c>
      <c r="U18" s="111">
        <f>[14]Abril!$K$24</f>
        <v>0.4</v>
      </c>
      <c r="V18" s="111">
        <f>[14]Abril!$K$25</f>
        <v>0</v>
      </c>
      <c r="W18" s="111">
        <f>[14]Abril!$K$26</f>
        <v>0.2</v>
      </c>
      <c r="X18" s="111">
        <f>[14]Abril!$K$27</f>
        <v>0</v>
      </c>
      <c r="Y18" s="111">
        <f>[14]Abril!$K$28</f>
        <v>1.5999999999999999</v>
      </c>
      <c r="Z18" s="111">
        <f>[14]Abril!$K$29</f>
        <v>27.199999999999996</v>
      </c>
      <c r="AA18" s="111">
        <f>[14]Abril!$K$30</f>
        <v>0</v>
      </c>
      <c r="AB18" s="111">
        <f>[14]Abril!$K$31</f>
        <v>0</v>
      </c>
      <c r="AC18" s="111">
        <f>[14]Abril!$K$32</f>
        <v>1.4000000000000001</v>
      </c>
      <c r="AD18" s="111">
        <f>[14]Abril!$K$33</f>
        <v>0</v>
      </c>
      <c r="AE18" s="111">
        <f>[14]Abril!$K$34</f>
        <v>0</v>
      </c>
      <c r="AF18" s="116">
        <f t="shared" si="1"/>
        <v>168.6</v>
      </c>
      <c r="AG18" s="118">
        <f t="shared" si="2"/>
        <v>62.2</v>
      </c>
      <c r="AH18" s="56">
        <f t="shared" si="3"/>
        <v>15</v>
      </c>
      <c r="AI18" s="12" t="s">
        <v>35</v>
      </c>
    </row>
    <row r="19" spans="1:43" hidden="1" x14ac:dyDescent="0.2">
      <c r="A19" s="48" t="s">
        <v>33</v>
      </c>
      <c r="B19" s="111" t="str">
        <f>[15]Abril!$K$5</f>
        <v>*</v>
      </c>
      <c r="C19" s="111" t="str">
        <f>[15]Abril!$K$6</f>
        <v>*</v>
      </c>
      <c r="D19" s="111" t="str">
        <f>[15]Abril!$K$7</f>
        <v>*</v>
      </c>
      <c r="E19" s="111" t="str">
        <f>[15]Abril!$K$8</f>
        <v>*</v>
      </c>
      <c r="F19" s="111" t="str">
        <f>[15]Abril!$K$9</f>
        <v>*</v>
      </c>
      <c r="G19" s="111" t="str">
        <f>[15]Abril!$K$10</f>
        <v>*</v>
      </c>
      <c r="H19" s="111" t="str">
        <f>[15]Abril!$K$11</f>
        <v>*</v>
      </c>
      <c r="I19" s="111" t="str">
        <f>[15]Abril!$K$12</f>
        <v>*</v>
      </c>
      <c r="J19" s="111" t="str">
        <f>[15]Abril!$K$13</f>
        <v>*</v>
      </c>
      <c r="K19" s="111" t="str">
        <f>[15]Abril!$K$14</f>
        <v>*</v>
      </c>
      <c r="L19" s="111" t="str">
        <f>[15]Abril!$K$15</f>
        <v>*</v>
      </c>
      <c r="M19" s="111" t="str">
        <f>[15]Abril!$K$16</f>
        <v>*</v>
      </c>
      <c r="N19" s="111" t="str">
        <f>[15]Abril!$K$17</f>
        <v>*</v>
      </c>
      <c r="O19" s="111" t="str">
        <f>[15]Abril!$K$18</f>
        <v>*</v>
      </c>
      <c r="P19" s="111" t="str">
        <f>[15]Abril!$K$19</f>
        <v>*</v>
      </c>
      <c r="Q19" s="111" t="str">
        <f>[15]Abril!$K$20</f>
        <v>*</v>
      </c>
      <c r="R19" s="111" t="str">
        <f>[15]Abril!$K$21</f>
        <v>*</v>
      </c>
      <c r="S19" s="111" t="str">
        <f>[15]Abril!$K$22</f>
        <v>*</v>
      </c>
      <c r="T19" s="111" t="str">
        <f>[15]Abril!$K$23</f>
        <v>*</v>
      </c>
      <c r="U19" s="111" t="str">
        <f>[15]Abril!$K$24</f>
        <v>*</v>
      </c>
      <c r="V19" s="111" t="str">
        <f>[15]Abril!$K$25</f>
        <v>*</v>
      </c>
      <c r="W19" s="111" t="str">
        <f>[15]Abril!$K$26</f>
        <v>*</v>
      </c>
      <c r="X19" s="111" t="str">
        <f>[15]Abril!$K$27</f>
        <v>*</v>
      </c>
      <c r="Y19" s="111" t="str">
        <f>[15]Abril!$K$28</f>
        <v>*</v>
      </c>
      <c r="Z19" s="111" t="str">
        <f>[15]Abril!$K$29</f>
        <v>*</v>
      </c>
      <c r="AA19" s="111" t="str">
        <f>[15]Abril!$K$30</f>
        <v>*</v>
      </c>
      <c r="AB19" s="111" t="str">
        <f>[15]Abril!$K$31</f>
        <v>*</v>
      </c>
      <c r="AC19" s="111" t="str">
        <f>[15]Abril!$K$32</f>
        <v>*</v>
      </c>
      <c r="AD19" s="111" t="str">
        <f>[15]Abril!$K$33</f>
        <v>*</v>
      </c>
      <c r="AE19" s="111" t="str">
        <f>[15]Abril!$K$34</f>
        <v>*</v>
      </c>
      <c r="AF19" s="116">
        <f t="shared" si="1"/>
        <v>0</v>
      </c>
      <c r="AG19" s="118">
        <f t="shared" si="2"/>
        <v>0</v>
      </c>
      <c r="AH19" s="56">
        <f t="shared" si="3"/>
        <v>0</v>
      </c>
    </row>
    <row r="20" spans="1:43" x14ac:dyDescent="0.2">
      <c r="A20" s="48" t="s">
        <v>6</v>
      </c>
      <c r="B20" s="111">
        <f>[16]Abril!$K$5</f>
        <v>1.2</v>
      </c>
      <c r="C20" s="111">
        <f>[16]Abril!$K$6</f>
        <v>0.2</v>
      </c>
      <c r="D20" s="111">
        <f>[16]Abril!$K$7</f>
        <v>0</v>
      </c>
      <c r="E20" s="111">
        <f>[16]Abril!$K$8</f>
        <v>0</v>
      </c>
      <c r="F20" s="111">
        <f>[16]Abril!$K$9</f>
        <v>0</v>
      </c>
      <c r="G20" s="111">
        <f>[16]Abril!$K$10</f>
        <v>0</v>
      </c>
      <c r="H20" s="111">
        <f>[16]Abril!$K$11</f>
        <v>0.4</v>
      </c>
      <c r="I20" s="111">
        <f>[16]Abril!$K$12</f>
        <v>102.6</v>
      </c>
      <c r="J20" s="111">
        <f>[16]Abril!$K$13</f>
        <v>4.8000000000000007</v>
      </c>
      <c r="K20" s="111">
        <f>[16]Abril!$K$14</f>
        <v>0</v>
      </c>
      <c r="L20" s="111">
        <f>[16]Abril!$K$15</f>
        <v>0</v>
      </c>
      <c r="M20" s="111">
        <f>[16]Abril!$K$16</f>
        <v>6</v>
      </c>
      <c r="N20" s="111">
        <f>[16]Abril!$K$17</f>
        <v>28.399999999999995</v>
      </c>
      <c r="O20" s="111">
        <f>[16]Abril!$K$18</f>
        <v>0</v>
      </c>
      <c r="P20" s="111">
        <f>[16]Abril!$K$19</f>
        <v>0</v>
      </c>
      <c r="Q20" s="111">
        <f>[16]Abril!$K$20</f>
        <v>53.599999999999994</v>
      </c>
      <c r="R20" s="111">
        <f>[16]Abril!$K$21</f>
        <v>1.8</v>
      </c>
      <c r="S20" s="111">
        <f>[16]Abril!$K$22</f>
        <v>35.200000000000003</v>
      </c>
      <c r="T20" s="111">
        <f>[16]Abril!$K$23</f>
        <v>13.6</v>
      </c>
      <c r="U20" s="111">
        <f>[16]Abril!$K$24</f>
        <v>0.2</v>
      </c>
      <c r="V20" s="111">
        <f>[16]Abril!$K$25</f>
        <v>0</v>
      </c>
      <c r="W20" s="111">
        <f>[16]Abril!$K$26</f>
        <v>0</v>
      </c>
      <c r="X20" s="111">
        <f>[16]Abril!$K$27</f>
        <v>22.6</v>
      </c>
      <c r="Y20" s="111">
        <f>[16]Abril!$K$28</f>
        <v>27.2</v>
      </c>
      <c r="Z20" s="111">
        <f>[16]Abril!$K$29</f>
        <v>40.4</v>
      </c>
      <c r="AA20" s="111">
        <f>[16]Abril!$K$30</f>
        <v>4</v>
      </c>
      <c r="AB20" s="111">
        <f>[16]Abril!$K$31</f>
        <v>1</v>
      </c>
      <c r="AC20" s="111">
        <f>[16]Abril!$K$32</f>
        <v>11.000000000000002</v>
      </c>
      <c r="AD20" s="111">
        <f>[16]Abril!$K$33</f>
        <v>0</v>
      </c>
      <c r="AE20" s="111">
        <f>[16]Abril!$K$34</f>
        <v>0</v>
      </c>
      <c r="AF20" s="116">
        <f t="shared" si="1"/>
        <v>354.19999999999993</v>
      </c>
      <c r="AG20" s="118">
        <f t="shared" si="2"/>
        <v>102.6</v>
      </c>
      <c r="AH20" s="56">
        <f t="shared" si="3"/>
        <v>12</v>
      </c>
    </row>
    <row r="21" spans="1:43" x14ac:dyDescent="0.2">
      <c r="A21" s="48" t="s">
        <v>7</v>
      </c>
      <c r="B21" s="111">
        <f>[17]Abril!$K$5</f>
        <v>22.6</v>
      </c>
      <c r="C21" s="111">
        <f>[17]Abril!$K$6</f>
        <v>7.4</v>
      </c>
      <c r="D21" s="111">
        <f>[17]Abril!$K$7</f>
        <v>1.5999999999999999</v>
      </c>
      <c r="E21" s="111">
        <f>[17]Abril!$K$8</f>
        <v>0</v>
      </c>
      <c r="F21" s="111">
        <f>[17]Abril!$K$9</f>
        <v>0</v>
      </c>
      <c r="G21" s="111">
        <f>[17]Abril!$K$10</f>
        <v>0</v>
      </c>
      <c r="H21" s="111">
        <f>[17]Abril!$K$11</f>
        <v>0</v>
      </c>
      <c r="I21" s="111">
        <f>[17]Abril!$K$12</f>
        <v>0</v>
      </c>
      <c r="J21" s="111">
        <f>[17]Abril!$K$13</f>
        <v>0</v>
      </c>
      <c r="K21" s="111">
        <f>[17]Abril!$K$14</f>
        <v>0</v>
      </c>
      <c r="L21" s="111">
        <f>[17]Abril!$K$15</f>
        <v>0</v>
      </c>
      <c r="M21" s="111">
        <f>[17]Abril!$K$16</f>
        <v>52.4</v>
      </c>
      <c r="N21" s="111">
        <f>[17]Abril!$K$17</f>
        <v>0.60000000000000009</v>
      </c>
      <c r="O21" s="111">
        <f>[17]Abril!$K$18</f>
        <v>0.2</v>
      </c>
      <c r="P21" s="111">
        <f>[17]Abril!$K$19</f>
        <v>9</v>
      </c>
      <c r="Q21" s="111">
        <f>[17]Abril!$K$20</f>
        <v>0</v>
      </c>
      <c r="R21" s="111">
        <f>[17]Abril!$K$21</f>
        <v>8.1999999999999993</v>
      </c>
      <c r="S21" s="111">
        <f>[17]Abril!$K$22</f>
        <v>76.399999999999991</v>
      </c>
      <c r="T21" s="111">
        <f>[17]Abril!$K$23</f>
        <v>22.999999999999996</v>
      </c>
      <c r="U21" s="111">
        <f>[17]Abril!$K$24</f>
        <v>0.4</v>
      </c>
      <c r="V21" s="111">
        <f>[17]Abril!$K$25</f>
        <v>0.2</v>
      </c>
      <c r="W21" s="111">
        <f>[17]Abril!$K$26</f>
        <v>0.2</v>
      </c>
      <c r="X21" s="111">
        <f>[17]Abril!$K$27</f>
        <v>0</v>
      </c>
      <c r="Y21" s="111">
        <f>[17]Abril!$K$28</f>
        <v>54.6</v>
      </c>
      <c r="Z21" s="111">
        <f>[17]Abril!$K$29</f>
        <v>11.600000000000001</v>
      </c>
      <c r="AA21" s="111">
        <f>[17]Abril!$K$30</f>
        <v>1.2000000000000002</v>
      </c>
      <c r="AB21" s="111">
        <f>[17]Abril!$K$31</f>
        <v>12.6</v>
      </c>
      <c r="AC21" s="111">
        <f>[17]Abril!$K$32</f>
        <v>0.2</v>
      </c>
      <c r="AD21" s="111">
        <f>[17]Abril!$K$33</f>
        <v>0</v>
      </c>
      <c r="AE21" s="111">
        <f>[17]Abril!$K$34</f>
        <v>0</v>
      </c>
      <c r="AF21" s="116">
        <f t="shared" si="1"/>
        <v>282.39999999999998</v>
      </c>
      <c r="AG21" s="118">
        <f t="shared" si="2"/>
        <v>76.399999999999991</v>
      </c>
      <c r="AH21" s="56">
        <f t="shared" si="3"/>
        <v>12</v>
      </c>
    </row>
    <row r="22" spans="1:43" x14ac:dyDescent="0.2">
      <c r="A22" s="48" t="s">
        <v>148</v>
      </c>
      <c r="B22" s="111">
        <f>[18]Abril!$K$5</f>
        <v>5.6</v>
      </c>
      <c r="C22" s="111">
        <f>[18]Abril!$K$6</f>
        <v>4.4000000000000004</v>
      </c>
      <c r="D22" s="111">
        <f>[18]Abril!$K$7</f>
        <v>3</v>
      </c>
      <c r="E22" s="111">
        <f>[18]Abril!$K$8</f>
        <v>0</v>
      </c>
      <c r="F22" s="111">
        <f>[18]Abril!$K$9</f>
        <v>0</v>
      </c>
      <c r="G22" s="111">
        <f>[18]Abril!$K$10</f>
        <v>0</v>
      </c>
      <c r="H22" s="111">
        <f>[18]Abril!$K$11</f>
        <v>0</v>
      </c>
      <c r="I22" s="111">
        <f>[18]Abril!$K$12</f>
        <v>1.4</v>
      </c>
      <c r="J22" s="111">
        <f>[18]Abril!$K$13</f>
        <v>0</v>
      </c>
      <c r="K22" s="111">
        <f>[18]Abril!$K$14</f>
        <v>0</v>
      </c>
      <c r="L22" s="111">
        <f>[18]Abril!$K$15</f>
        <v>0</v>
      </c>
      <c r="M22" s="111">
        <f>[18]Abril!$K$16</f>
        <v>54.199999999999996</v>
      </c>
      <c r="N22" s="111">
        <f>[18]Abril!$K$17</f>
        <v>1.6</v>
      </c>
      <c r="O22" s="111">
        <f>[18]Abril!$K$18</f>
        <v>0</v>
      </c>
      <c r="P22" s="111">
        <f>[18]Abril!$K$19</f>
        <v>1.4</v>
      </c>
      <c r="Q22" s="111">
        <f>[18]Abril!$K$20</f>
        <v>0</v>
      </c>
      <c r="R22" s="111">
        <f>[18]Abril!$K$21</f>
        <v>9.8000000000000007</v>
      </c>
      <c r="S22" s="111">
        <f>[18]Abril!$K$22</f>
        <v>27.200000000000003</v>
      </c>
      <c r="T22" s="111">
        <f>[18]Abril!$K$23</f>
        <v>35.4</v>
      </c>
      <c r="U22" s="111">
        <f>[18]Abril!$K$24</f>
        <v>0.4</v>
      </c>
      <c r="V22" s="111">
        <f>[18]Abril!$K$25</f>
        <v>0</v>
      </c>
      <c r="W22" s="111">
        <f>[18]Abril!$K$26</f>
        <v>0</v>
      </c>
      <c r="X22" s="111">
        <f>[18]Abril!$K$27</f>
        <v>0</v>
      </c>
      <c r="Y22" s="111">
        <f>[18]Abril!$K$28</f>
        <v>44.8</v>
      </c>
      <c r="Z22" s="111">
        <f>[18]Abril!$K$29</f>
        <v>8.9999999999999982</v>
      </c>
      <c r="AA22" s="111">
        <f>[18]Abril!$K$30</f>
        <v>49.6</v>
      </c>
      <c r="AB22" s="111">
        <f>[18]Abril!$K$31</f>
        <v>2.8000000000000007</v>
      </c>
      <c r="AC22" s="111">
        <f>[18]Abril!$K$32</f>
        <v>2</v>
      </c>
      <c r="AD22" s="111">
        <f>[18]Abril!$K$33</f>
        <v>0</v>
      </c>
      <c r="AE22" s="111">
        <f>[18]Abril!$K$34</f>
        <v>0</v>
      </c>
      <c r="AF22" s="116">
        <f t="shared" si="1"/>
        <v>252.6</v>
      </c>
      <c r="AG22" s="118">
        <f t="shared" si="2"/>
        <v>54.199999999999996</v>
      </c>
      <c r="AH22" s="56">
        <f t="shared" si="3"/>
        <v>14</v>
      </c>
    </row>
    <row r="23" spans="1:43" x14ac:dyDescent="0.2">
      <c r="A23" s="48" t="s">
        <v>149</v>
      </c>
      <c r="B23" s="111">
        <f>[19]Abril!$K$5</f>
        <v>1.4000000000000001</v>
      </c>
      <c r="C23" s="111">
        <f>[19]Abril!$K$6</f>
        <v>0</v>
      </c>
      <c r="D23" s="111">
        <f>[19]Abril!$K$7</f>
        <v>0</v>
      </c>
      <c r="E23" s="111">
        <f>[19]Abril!$K$8</f>
        <v>0</v>
      </c>
      <c r="F23" s="111">
        <f>[19]Abril!$K$9</f>
        <v>0</v>
      </c>
      <c r="G23" s="111">
        <f>[19]Abril!$K$10</f>
        <v>0</v>
      </c>
      <c r="H23" s="111">
        <f>[19]Abril!$K$11</f>
        <v>0</v>
      </c>
      <c r="I23" s="111">
        <f>[19]Abril!$K$12</f>
        <v>22.400000000000002</v>
      </c>
      <c r="J23" s="111">
        <f>[19]Abril!$K$13</f>
        <v>0</v>
      </c>
      <c r="K23" s="111">
        <f>[19]Abril!$K$14</f>
        <v>0</v>
      </c>
      <c r="L23" s="111">
        <f>[19]Abril!$K$15</f>
        <v>0</v>
      </c>
      <c r="M23" s="111">
        <f>[19]Abril!$K$16</f>
        <v>66.599999999999994</v>
      </c>
      <c r="N23" s="111">
        <f>[19]Abril!$K$17</f>
        <v>2</v>
      </c>
      <c r="O23" s="111">
        <f>[19]Abril!$K$18</f>
        <v>0</v>
      </c>
      <c r="P23" s="111">
        <f>[19]Abril!$K$19</f>
        <v>27.2</v>
      </c>
      <c r="Q23" s="111">
        <f>[19]Abril!$K$20</f>
        <v>4.6000000000000005</v>
      </c>
      <c r="R23" s="111">
        <f>[19]Abril!$K$21</f>
        <v>1.6</v>
      </c>
      <c r="S23" s="111">
        <f>[19]Abril!$K$22</f>
        <v>0.4</v>
      </c>
      <c r="T23" s="111">
        <f>[19]Abril!$K$23</f>
        <v>0.2</v>
      </c>
      <c r="U23" s="111">
        <f>[19]Abril!$K$24</f>
        <v>0</v>
      </c>
      <c r="V23" s="111">
        <f>[19]Abril!$K$25</f>
        <v>0</v>
      </c>
      <c r="W23" s="111">
        <f>[19]Abril!$K$26</f>
        <v>0</v>
      </c>
      <c r="X23" s="111">
        <f>[19]Abril!$K$27</f>
        <v>0</v>
      </c>
      <c r="Y23" s="111">
        <f>[19]Abril!$K$28</f>
        <v>46.400000000000013</v>
      </c>
      <c r="Z23" s="111">
        <f>[19]Abril!$K$29</f>
        <v>0.60000000000000009</v>
      </c>
      <c r="AA23" s="111">
        <f>[19]Abril!$K$30</f>
        <v>0.60000000000000009</v>
      </c>
      <c r="AB23" s="111">
        <f>[19]Abril!$K$31</f>
        <v>33.000000000000007</v>
      </c>
      <c r="AC23" s="111">
        <f>[19]Abril!$K$32</f>
        <v>0.2</v>
      </c>
      <c r="AD23" s="111">
        <f>[19]Abril!$K$33</f>
        <v>0</v>
      </c>
      <c r="AE23" s="111">
        <f>[19]Abril!$K$34</f>
        <v>0.2</v>
      </c>
      <c r="AF23" s="116">
        <f t="shared" si="1"/>
        <v>207.39999999999998</v>
      </c>
      <c r="AG23" s="118">
        <f t="shared" si="2"/>
        <v>66.599999999999994</v>
      </c>
      <c r="AH23" s="56">
        <f t="shared" si="3"/>
        <v>15</v>
      </c>
      <c r="AI23" s="12" t="s">
        <v>35</v>
      </c>
    </row>
    <row r="24" spans="1:43" x14ac:dyDescent="0.2">
      <c r="A24" s="48" t="s">
        <v>150</v>
      </c>
      <c r="B24" s="111">
        <f>[20]Abril!$K$5</f>
        <v>5</v>
      </c>
      <c r="C24" s="111">
        <f>[20]Abril!$K$6</f>
        <v>27.6</v>
      </c>
      <c r="D24" s="111">
        <f>[20]Abril!$K$7</f>
        <v>2</v>
      </c>
      <c r="E24" s="111">
        <f>[20]Abril!$K$8</f>
        <v>0</v>
      </c>
      <c r="F24" s="111">
        <f>[20]Abril!$K$9</f>
        <v>0</v>
      </c>
      <c r="G24" s="111">
        <f>[20]Abril!$K$10</f>
        <v>0</v>
      </c>
      <c r="H24" s="111">
        <f>[20]Abril!$K$11</f>
        <v>0</v>
      </c>
      <c r="I24" s="111">
        <f>[20]Abril!$K$12</f>
        <v>0.4</v>
      </c>
      <c r="J24" s="111">
        <f>[20]Abril!$K$13</f>
        <v>0</v>
      </c>
      <c r="K24" s="111">
        <f>[20]Abril!$K$14</f>
        <v>0</v>
      </c>
      <c r="L24" s="111">
        <f>[20]Abril!$K$15</f>
        <v>0</v>
      </c>
      <c r="M24" s="111">
        <f>[20]Abril!$K$16</f>
        <v>46.8</v>
      </c>
      <c r="N24" s="111">
        <f>[20]Abril!$K$17</f>
        <v>0.4</v>
      </c>
      <c r="O24" s="111">
        <f>[20]Abril!$K$18</f>
        <v>0</v>
      </c>
      <c r="P24" s="111">
        <f>[20]Abril!$K$19</f>
        <v>2.4000000000000004</v>
      </c>
      <c r="Q24" s="111">
        <f>[20]Abril!$K$20</f>
        <v>0.2</v>
      </c>
      <c r="R24" s="111">
        <f>[20]Abril!$K$21</f>
        <v>14.799999999999999</v>
      </c>
      <c r="S24" s="111">
        <f>[20]Abril!$K$22</f>
        <v>92.400000000000034</v>
      </c>
      <c r="T24" s="111">
        <f>[20]Abril!$K$23</f>
        <v>19.599999999999998</v>
      </c>
      <c r="U24" s="111">
        <f>[20]Abril!$K$24</f>
        <v>0.2</v>
      </c>
      <c r="V24" s="111">
        <f>[20]Abril!$K$25</f>
        <v>0</v>
      </c>
      <c r="W24" s="111">
        <f>[20]Abril!$K$26</f>
        <v>0</v>
      </c>
      <c r="X24" s="111">
        <f>[20]Abril!$K$27</f>
        <v>0</v>
      </c>
      <c r="Y24" s="111">
        <f>[20]Abril!$K$28</f>
        <v>43.6</v>
      </c>
      <c r="Z24" s="111">
        <f>[20]Abril!$K$29</f>
        <v>15.999999999999998</v>
      </c>
      <c r="AA24" s="111">
        <f>[20]Abril!$K$30</f>
        <v>0.8</v>
      </c>
      <c r="AB24" s="111">
        <f>[20]Abril!$K$31</f>
        <v>16.599999999999998</v>
      </c>
      <c r="AC24" s="111">
        <f>[20]Abril!$K$32</f>
        <v>0.8</v>
      </c>
      <c r="AD24" s="111">
        <f>[20]Abril!$K$33</f>
        <v>0</v>
      </c>
      <c r="AE24" s="111">
        <f>[20]Abril!$K$34</f>
        <v>0</v>
      </c>
      <c r="AF24" s="116">
        <f t="shared" si="1"/>
        <v>289.60000000000008</v>
      </c>
      <c r="AG24" s="118">
        <f t="shared" si="2"/>
        <v>92.400000000000034</v>
      </c>
      <c r="AH24" s="56">
        <f t="shared" si="3"/>
        <v>13</v>
      </c>
    </row>
    <row r="25" spans="1:43" hidden="1" x14ac:dyDescent="0.2">
      <c r="A25" s="48" t="s">
        <v>8</v>
      </c>
      <c r="B25" s="111" t="str">
        <f>[21]Abril!$K$5</f>
        <v>*</v>
      </c>
      <c r="C25" s="111" t="str">
        <f>[21]Abril!$K$6</f>
        <v>*</v>
      </c>
      <c r="D25" s="111" t="str">
        <f>[21]Abril!$K$7</f>
        <v>*</v>
      </c>
      <c r="E25" s="111" t="str">
        <f>[21]Abril!$K$8</f>
        <v>*</v>
      </c>
      <c r="F25" s="111" t="str">
        <f>[21]Abril!$K$9</f>
        <v>*</v>
      </c>
      <c r="G25" s="111" t="str">
        <f>[21]Abril!$K$10</f>
        <v>*</v>
      </c>
      <c r="H25" s="111" t="str">
        <f>[21]Abril!$K$11</f>
        <v>*</v>
      </c>
      <c r="I25" s="111" t="str">
        <f>[21]Abril!$K$12</f>
        <v>*</v>
      </c>
      <c r="J25" s="111" t="str">
        <f>[21]Abril!$K$13</f>
        <v>*</v>
      </c>
      <c r="K25" s="111" t="str">
        <f>[21]Abril!$K$14</f>
        <v>*</v>
      </c>
      <c r="L25" s="111" t="str">
        <f>[21]Abril!$K$15</f>
        <v>*</v>
      </c>
      <c r="M25" s="111" t="str">
        <f>[21]Abril!$K$16</f>
        <v>*</v>
      </c>
      <c r="N25" s="111" t="str">
        <f>[21]Abril!$K$17</f>
        <v>*</v>
      </c>
      <c r="O25" s="111" t="str">
        <f>[21]Abril!$K$18</f>
        <v>*</v>
      </c>
      <c r="P25" s="111" t="str">
        <f>[21]Abril!$K$19</f>
        <v>*</v>
      </c>
      <c r="Q25" s="111" t="str">
        <f>[21]Abril!$K$19</f>
        <v>*</v>
      </c>
      <c r="R25" s="111" t="str">
        <f>[21]Abril!$K$19</f>
        <v>*</v>
      </c>
      <c r="S25" s="111" t="str">
        <f>[21]Abril!$K$19</f>
        <v>*</v>
      </c>
      <c r="T25" s="111" t="str">
        <f>[21]Abril!$K$19</f>
        <v>*</v>
      </c>
      <c r="U25" s="111" t="str">
        <f>[21]Abril!$K$19</f>
        <v>*</v>
      </c>
      <c r="V25" s="111" t="str">
        <f>[21]Abril!$K$19</f>
        <v>*</v>
      </c>
      <c r="W25" s="111" t="str">
        <f>[21]Abril!$K$19</f>
        <v>*</v>
      </c>
      <c r="X25" s="111" t="str">
        <f>[21]Abril!$K$19</f>
        <v>*</v>
      </c>
      <c r="Y25" s="111" t="str">
        <f>[21]Abril!$K$19</f>
        <v>*</v>
      </c>
      <c r="Z25" s="111" t="str">
        <f>[21]Abril!$K$19</f>
        <v>*</v>
      </c>
      <c r="AA25" s="111" t="str">
        <f>[21]Abril!$K$19</f>
        <v>*</v>
      </c>
      <c r="AB25" s="111" t="str">
        <f>[21]Abril!$K$19</f>
        <v>*</v>
      </c>
      <c r="AC25" s="111" t="str">
        <f>[21]Abril!$K$19</f>
        <v>*</v>
      </c>
      <c r="AD25" s="111" t="str">
        <f>[21]Abril!$K$19</f>
        <v>*</v>
      </c>
      <c r="AE25" s="111" t="str">
        <f>[21]Abril!$K$19</f>
        <v>*</v>
      </c>
      <c r="AF25" s="116" t="s">
        <v>197</v>
      </c>
      <c r="AG25" s="118" t="s">
        <v>197</v>
      </c>
      <c r="AH25" s="56">
        <f t="shared" si="3"/>
        <v>0</v>
      </c>
    </row>
    <row r="26" spans="1:43" x14ac:dyDescent="0.2">
      <c r="A26" s="48" t="s">
        <v>9</v>
      </c>
      <c r="B26" s="111">
        <f>[22]Abril!$K$5</f>
        <v>0</v>
      </c>
      <c r="C26" s="111">
        <f>[22]Abril!$K$6</f>
        <v>0</v>
      </c>
      <c r="D26" s="111">
        <f>[22]Abril!$K$7</f>
        <v>0.2</v>
      </c>
      <c r="E26" s="111">
        <f>[22]Abril!$K$8</f>
        <v>0</v>
      </c>
      <c r="F26" s="111">
        <f>[22]Abril!$K$9</f>
        <v>0</v>
      </c>
      <c r="G26" s="111">
        <f>[22]Abril!$K$10</f>
        <v>0</v>
      </c>
      <c r="H26" s="111">
        <f>[22]Abril!$K$11</f>
        <v>0</v>
      </c>
      <c r="I26" s="111">
        <f>[22]Abril!$K$12</f>
        <v>7.4</v>
      </c>
      <c r="J26" s="111">
        <f>[22]Abril!$K$13</f>
        <v>0</v>
      </c>
      <c r="K26" s="111">
        <f>[22]Abril!$K$14</f>
        <v>0</v>
      </c>
      <c r="L26" s="111">
        <f>[22]Abril!$K$15</f>
        <v>0</v>
      </c>
      <c r="M26" s="111">
        <f>[22]Abril!$K$16</f>
        <v>21.8</v>
      </c>
      <c r="N26" s="111">
        <f>[22]Abril!$K$17</f>
        <v>6</v>
      </c>
      <c r="O26" s="111">
        <f>[22]Abril!$K$18</f>
        <v>0</v>
      </c>
      <c r="P26" s="111">
        <f>[22]Abril!$K$19</f>
        <v>12.6</v>
      </c>
      <c r="Q26" s="111">
        <f>[22]Abril!$K$20</f>
        <v>0</v>
      </c>
      <c r="R26" s="111">
        <f>[22]Abril!$K$21</f>
        <v>13</v>
      </c>
      <c r="S26" s="111">
        <f>[22]Abril!$K$22</f>
        <v>14.199999999999998</v>
      </c>
      <c r="T26" s="111">
        <f>[22]Abril!$K$23</f>
        <v>18.799999999999997</v>
      </c>
      <c r="U26" s="111">
        <f>[22]Abril!$K$24</f>
        <v>0.60000000000000009</v>
      </c>
      <c r="V26" s="111">
        <f>[22]Abril!$K$25</f>
        <v>0.4</v>
      </c>
      <c r="W26" s="111">
        <f>[22]Abril!$K$26</f>
        <v>0</v>
      </c>
      <c r="X26" s="111">
        <f>[22]Abril!$K$27</f>
        <v>0</v>
      </c>
      <c r="Y26" s="111">
        <f>[22]Abril!$K$28</f>
        <v>57.400000000000006</v>
      </c>
      <c r="Z26" s="111">
        <f>[22]Abril!$K$29</f>
        <v>12.200000000000001</v>
      </c>
      <c r="AA26" s="111">
        <f>[22]Abril!$K$30</f>
        <v>0.2</v>
      </c>
      <c r="AB26" s="111">
        <f>[22]Abril!$K$31</f>
        <v>1.4000000000000001</v>
      </c>
      <c r="AC26" s="111">
        <f>[22]Abril!$K$32</f>
        <v>10.200000000000001</v>
      </c>
      <c r="AD26" s="111">
        <f>[22]Abril!$K$33</f>
        <v>0</v>
      </c>
      <c r="AE26" s="111">
        <f>[22]Abril!$K$34</f>
        <v>0</v>
      </c>
      <c r="AF26" s="116">
        <f t="shared" si="1"/>
        <v>176.39999999999998</v>
      </c>
      <c r="AG26" s="118">
        <f t="shared" si="2"/>
        <v>57.400000000000006</v>
      </c>
      <c r="AH26" s="56">
        <f t="shared" si="3"/>
        <v>15</v>
      </c>
    </row>
    <row r="27" spans="1:43" hidden="1" x14ac:dyDescent="0.2">
      <c r="A27" s="48" t="s">
        <v>32</v>
      </c>
      <c r="B27" s="111" t="str">
        <f>[23]Abril!$K$5</f>
        <v>*</v>
      </c>
      <c r="C27" s="111" t="str">
        <f>[23]Abril!$K$6</f>
        <v>*</v>
      </c>
      <c r="D27" s="111" t="str">
        <f>[23]Abril!$K$7</f>
        <v>*</v>
      </c>
      <c r="E27" s="111" t="str">
        <f>[23]Abril!$K$8</f>
        <v>*</v>
      </c>
      <c r="F27" s="111" t="str">
        <f>[23]Abril!$K$9</f>
        <v>*</v>
      </c>
      <c r="G27" s="111" t="str">
        <f>[23]Abril!$K$10</f>
        <v>*</v>
      </c>
      <c r="H27" s="111" t="str">
        <f>[23]Abril!$K$11</f>
        <v>*</v>
      </c>
      <c r="I27" s="111" t="str">
        <f>[23]Abril!$K$12</f>
        <v>*</v>
      </c>
      <c r="J27" s="111" t="str">
        <f>[23]Abril!$K$13</f>
        <v>*</v>
      </c>
      <c r="K27" s="111" t="str">
        <f>[23]Abril!$K$14</f>
        <v>*</v>
      </c>
      <c r="L27" s="111" t="str">
        <f>[23]Abril!$K$15</f>
        <v>*</v>
      </c>
      <c r="M27" s="111" t="str">
        <f>[23]Abril!$K$16</f>
        <v>*</v>
      </c>
      <c r="N27" s="111" t="str">
        <f>[23]Abril!$K$17</f>
        <v>*</v>
      </c>
      <c r="O27" s="111" t="str">
        <f>[23]Abril!$K$18</f>
        <v>*</v>
      </c>
      <c r="P27" s="111" t="str">
        <f>[23]Abril!$K$19</f>
        <v>*</v>
      </c>
      <c r="Q27" s="111" t="str">
        <f>[23]Abril!$K$20</f>
        <v>*</v>
      </c>
      <c r="R27" s="111" t="str">
        <f>[23]Abril!$K$21</f>
        <v>*</v>
      </c>
      <c r="S27" s="111" t="str">
        <f>[23]Abril!$K$22</f>
        <v>*</v>
      </c>
      <c r="T27" s="111" t="str">
        <f>[23]Abril!$K$23</f>
        <v>*</v>
      </c>
      <c r="U27" s="111" t="str">
        <f>[23]Abril!$K$24</f>
        <v>*</v>
      </c>
      <c r="V27" s="111" t="str">
        <f>[23]Abril!$K$25</f>
        <v>*</v>
      </c>
      <c r="W27" s="111" t="str">
        <f>[23]Abril!$K$26</f>
        <v>*</v>
      </c>
      <c r="X27" s="111" t="str">
        <f>[23]Abril!$K$27</f>
        <v>*</v>
      </c>
      <c r="Y27" s="111" t="str">
        <f>[23]Abril!$K$28</f>
        <v>*</v>
      </c>
      <c r="Z27" s="111" t="str">
        <f>[23]Abril!$K$29</f>
        <v>*</v>
      </c>
      <c r="AA27" s="111" t="str">
        <f>[23]Abril!$K$30</f>
        <v>*</v>
      </c>
      <c r="AB27" s="111" t="str">
        <f>[23]Abril!$K$31</f>
        <v>*</v>
      </c>
      <c r="AC27" s="111" t="str">
        <f>[23]Abril!$K$32</f>
        <v>*</v>
      </c>
      <c r="AD27" s="111" t="str">
        <f>[23]Abril!$K$33</f>
        <v>*</v>
      </c>
      <c r="AE27" s="111" t="str">
        <f>[23]Abril!$K$34</f>
        <v>*</v>
      </c>
      <c r="AF27" s="116">
        <f t="shared" si="1"/>
        <v>0</v>
      </c>
      <c r="AG27" s="118">
        <f t="shared" si="2"/>
        <v>0</v>
      </c>
      <c r="AH27" s="56">
        <f t="shared" si="3"/>
        <v>0</v>
      </c>
    </row>
    <row r="28" spans="1:43" hidden="1" x14ac:dyDescent="0.2">
      <c r="A28" s="48" t="s">
        <v>10</v>
      </c>
      <c r="B28" s="111" t="str">
        <f>[24]Abril!$K$5</f>
        <v>*</v>
      </c>
      <c r="C28" s="111" t="str">
        <f>[24]Abril!$K$6</f>
        <v>*</v>
      </c>
      <c r="D28" s="111" t="str">
        <f>[24]Abril!$K$7</f>
        <v>*</v>
      </c>
      <c r="E28" s="111" t="str">
        <f>[24]Abril!$K$8</f>
        <v>*</v>
      </c>
      <c r="F28" s="111" t="str">
        <f>[24]Abril!$K$9</f>
        <v>*</v>
      </c>
      <c r="G28" s="111" t="str">
        <f>[24]Abril!$K$10</f>
        <v>*</v>
      </c>
      <c r="H28" s="111" t="str">
        <f>[24]Abril!$K$11</f>
        <v>*</v>
      </c>
      <c r="I28" s="111" t="str">
        <f>[24]Abril!$K$12</f>
        <v>*</v>
      </c>
      <c r="J28" s="111" t="str">
        <f>[24]Abril!$K$13</f>
        <v>*</v>
      </c>
      <c r="K28" s="111" t="str">
        <f>[24]Abril!$K$14</f>
        <v>*</v>
      </c>
      <c r="L28" s="111" t="str">
        <f>[24]Abril!$K$15</f>
        <v>*</v>
      </c>
      <c r="M28" s="111" t="str">
        <f>[24]Abril!$K$16</f>
        <v>*</v>
      </c>
      <c r="N28" s="111" t="str">
        <f>[24]Abril!$K$17</f>
        <v>*</v>
      </c>
      <c r="O28" s="111" t="str">
        <f>[24]Abril!$K$18</f>
        <v>*</v>
      </c>
      <c r="P28" s="111" t="str">
        <f>[24]Abril!$K$19</f>
        <v>*</v>
      </c>
      <c r="Q28" s="111" t="str">
        <f>[24]Abril!$K$20</f>
        <v>*</v>
      </c>
      <c r="R28" s="111" t="str">
        <f>[24]Abril!$K$21</f>
        <v>*</v>
      </c>
      <c r="S28" s="111" t="str">
        <f>[24]Abril!$K$22</f>
        <v>*</v>
      </c>
      <c r="T28" s="111" t="str">
        <f>[24]Abril!$K$23</f>
        <v>*</v>
      </c>
      <c r="U28" s="111" t="str">
        <f>[24]Abril!$K$24</f>
        <v>*</v>
      </c>
      <c r="V28" s="111" t="str">
        <f>[24]Abril!$K$25</f>
        <v>*</v>
      </c>
      <c r="W28" s="111" t="str">
        <f>[24]Abril!$K$26</f>
        <v>*</v>
      </c>
      <c r="X28" s="111" t="str">
        <f>[24]Abril!$K$27</f>
        <v>*</v>
      </c>
      <c r="Y28" s="111" t="str">
        <f>[24]Abril!$K$28</f>
        <v>*</v>
      </c>
      <c r="Z28" s="111" t="str">
        <f>[24]Abril!$K$29</f>
        <v>*</v>
      </c>
      <c r="AA28" s="111" t="str">
        <f>[24]Abril!$K$30</f>
        <v>*</v>
      </c>
      <c r="AB28" s="111" t="str">
        <f>[24]Abril!$K$31</f>
        <v>*</v>
      </c>
      <c r="AC28" s="111" t="str">
        <f>[24]Abril!$K$32</f>
        <v>*</v>
      </c>
      <c r="AD28" s="111" t="str">
        <f>[24]Abril!$K$33</f>
        <v>*</v>
      </c>
      <c r="AE28" s="111" t="str">
        <f>[24]Abril!$K$34</f>
        <v>*</v>
      </c>
      <c r="AF28" s="116" t="s">
        <v>197</v>
      </c>
      <c r="AG28" s="118" t="s">
        <v>197</v>
      </c>
      <c r="AH28" s="56">
        <f t="shared" si="3"/>
        <v>0</v>
      </c>
    </row>
    <row r="29" spans="1:43" x14ac:dyDescent="0.2">
      <c r="A29" s="48" t="s">
        <v>151</v>
      </c>
      <c r="B29" s="111">
        <f>[25]Abril!$K$5</f>
        <v>6.2</v>
      </c>
      <c r="C29" s="111">
        <f>[25]Abril!$K$6</f>
        <v>4.2</v>
      </c>
      <c r="D29" s="111">
        <f>[25]Abril!$K$7</f>
        <v>20.399999999999999</v>
      </c>
      <c r="E29" s="111">
        <f>[25]Abril!$K$8</f>
        <v>0</v>
      </c>
      <c r="F29" s="111">
        <f>[25]Abril!$K$9</f>
        <v>0</v>
      </c>
      <c r="G29" s="111">
        <f>[25]Abril!$K$10</f>
        <v>0</v>
      </c>
      <c r="H29" s="111">
        <f>[25]Abril!$K$11</f>
        <v>0</v>
      </c>
      <c r="I29" s="111">
        <f>[25]Abril!$K$12</f>
        <v>0</v>
      </c>
      <c r="J29" s="111">
        <f>[25]Abril!$K$13</f>
        <v>0</v>
      </c>
      <c r="K29" s="111">
        <f>[25]Abril!$K$14</f>
        <v>0</v>
      </c>
      <c r="L29" s="111">
        <f>[25]Abril!$K$15</f>
        <v>0</v>
      </c>
      <c r="M29" s="111">
        <f>[25]Abril!$K$16</f>
        <v>67.800000000000011</v>
      </c>
      <c r="N29" s="111">
        <f>[25]Abril!$K$17</f>
        <v>1</v>
      </c>
      <c r="O29" s="111">
        <f>[25]Abril!$K$18</f>
        <v>0</v>
      </c>
      <c r="P29" s="111">
        <f>[25]Abril!$K$19</f>
        <v>6.6000000000000005</v>
      </c>
      <c r="Q29" s="111">
        <f>[25]Abril!$K$20</f>
        <v>0.2</v>
      </c>
      <c r="R29" s="111">
        <f>[25]Abril!$K$21</f>
        <v>1.6</v>
      </c>
      <c r="S29" s="111">
        <f>[25]Abril!$K$22</f>
        <v>54.399999999999991</v>
      </c>
      <c r="T29" s="111">
        <f>[25]Abril!$K$23</f>
        <v>35.800000000000011</v>
      </c>
      <c r="U29" s="111">
        <f>[25]Abril!$K$24</f>
        <v>0.4</v>
      </c>
      <c r="V29" s="111">
        <f>[25]Abril!$K$25</f>
        <v>0</v>
      </c>
      <c r="W29" s="111">
        <f>[25]Abril!$K$26</f>
        <v>0</v>
      </c>
      <c r="X29" s="111">
        <f>[25]Abril!$K$27</f>
        <v>0</v>
      </c>
      <c r="Y29" s="111">
        <f>[25]Abril!$K$28</f>
        <v>59.2</v>
      </c>
      <c r="Z29" s="111">
        <f>[25]Abril!$K$29</f>
        <v>1.5999999999999999</v>
      </c>
      <c r="AA29" s="111">
        <f>[25]Abril!$K$30</f>
        <v>16.8</v>
      </c>
      <c r="AB29" s="111">
        <f>[25]Abril!$K$31</f>
        <v>11.8</v>
      </c>
      <c r="AC29" s="111">
        <f>[25]Abril!$K$32</f>
        <v>2</v>
      </c>
      <c r="AD29" s="111">
        <f>[25]Abril!$K$33</f>
        <v>0</v>
      </c>
      <c r="AE29" s="111">
        <f>[25]Abril!$K$34</f>
        <v>0</v>
      </c>
      <c r="AF29" s="116">
        <f t="shared" si="1"/>
        <v>290.00000000000006</v>
      </c>
      <c r="AG29" s="118">
        <f t="shared" si="2"/>
        <v>67.800000000000011</v>
      </c>
      <c r="AH29" s="56">
        <f t="shared" si="3"/>
        <v>14</v>
      </c>
      <c r="AI29" s="12" t="s">
        <v>35</v>
      </c>
    </row>
    <row r="30" spans="1:43" hidden="1" x14ac:dyDescent="0.2">
      <c r="A30" s="48" t="s">
        <v>11</v>
      </c>
      <c r="B30" s="111" t="str">
        <f>[26]Abril!$K$5</f>
        <v>*</v>
      </c>
      <c r="C30" s="111" t="str">
        <f>[26]Abril!$K$6</f>
        <v>*</v>
      </c>
      <c r="D30" s="111" t="str">
        <f>[26]Abril!$K$7</f>
        <v>*</v>
      </c>
      <c r="E30" s="111" t="str">
        <f>[26]Abril!$K$8</f>
        <v>*</v>
      </c>
      <c r="F30" s="111" t="str">
        <f>[26]Abril!$K$9</f>
        <v>*</v>
      </c>
      <c r="G30" s="111" t="str">
        <f>[26]Abril!$K$10</f>
        <v>*</v>
      </c>
      <c r="H30" s="111" t="str">
        <f>[26]Abril!$K$11</f>
        <v>*</v>
      </c>
      <c r="I30" s="111" t="str">
        <f>[26]Abril!$K$12</f>
        <v>*</v>
      </c>
      <c r="J30" s="111" t="str">
        <f>[26]Abril!$K$13</f>
        <v>*</v>
      </c>
      <c r="K30" s="111" t="str">
        <f>[26]Abril!$K$14</f>
        <v>*</v>
      </c>
      <c r="L30" s="111" t="str">
        <f>[26]Abril!$K$15</f>
        <v>*</v>
      </c>
      <c r="M30" s="111" t="str">
        <f>[26]Abril!$K$16</f>
        <v>*</v>
      </c>
      <c r="N30" s="111" t="str">
        <f>[26]Abril!$K$17</f>
        <v>*</v>
      </c>
      <c r="O30" s="111" t="str">
        <f>[26]Abril!$K$18</f>
        <v>*</v>
      </c>
      <c r="P30" s="111" t="str">
        <f>[26]Abril!$K$19</f>
        <v>*</v>
      </c>
      <c r="Q30" s="111" t="str">
        <f>[26]Abril!$K$20</f>
        <v>*</v>
      </c>
      <c r="R30" s="111" t="str">
        <f>[26]Abril!$K$21</f>
        <v>*</v>
      </c>
      <c r="S30" s="111" t="str">
        <f>[26]Abril!$K$22</f>
        <v>*</v>
      </c>
      <c r="T30" s="111" t="str">
        <f>[26]Abril!$K$23</f>
        <v>*</v>
      </c>
      <c r="U30" s="111" t="str">
        <f>[26]Abril!$K$24</f>
        <v>*</v>
      </c>
      <c r="V30" s="111" t="str">
        <f>[26]Abril!$K$25</f>
        <v>*</v>
      </c>
      <c r="W30" s="111" t="str">
        <f>[26]Abril!$K$26</f>
        <v>*</v>
      </c>
      <c r="X30" s="111" t="str">
        <f>[26]Abril!$K$27</f>
        <v>*</v>
      </c>
      <c r="Y30" s="111" t="str">
        <f>[26]Abril!$K$28</f>
        <v>*</v>
      </c>
      <c r="Z30" s="111" t="str">
        <f>[26]Abril!$K$29</f>
        <v>*</v>
      </c>
      <c r="AA30" s="111" t="str">
        <f>[26]Abril!$K$30</f>
        <v>*</v>
      </c>
      <c r="AB30" s="111" t="str">
        <f>[26]Abril!$K$31</f>
        <v>*</v>
      </c>
      <c r="AC30" s="111" t="str">
        <f>[26]Abril!$K$32</f>
        <v>*</v>
      </c>
      <c r="AD30" s="111" t="str">
        <f>[26]Abril!$K$33</f>
        <v>*</v>
      </c>
      <c r="AE30" s="111" t="str">
        <f>[26]Abril!$K$34</f>
        <v>*</v>
      </c>
      <c r="AF30" s="116" t="s">
        <v>197</v>
      </c>
      <c r="AG30" s="118" t="s">
        <v>197</v>
      </c>
      <c r="AH30" s="56">
        <f t="shared" si="3"/>
        <v>0</v>
      </c>
      <c r="AQ30" s="12" t="s">
        <v>35</v>
      </c>
    </row>
    <row r="31" spans="1:43" s="5" customFormat="1" x14ac:dyDescent="0.2">
      <c r="A31" s="48" t="s">
        <v>12</v>
      </c>
      <c r="B31" s="111">
        <f>[27]Abril!$K$5</f>
        <v>23.799999999999997</v>
      </c>
      <c r="C31" s="111">
        <f>[27]Abril!$K$6</f>
        <v>0</v>
      </c>
      <c r="D31" s="111">
        <f>[27]Abril!$K$7</f>
        <v>0</v>
      </c>
      <c r="E31" s="111">
        <f>[27]Abril!$K$8</f>
        <v>0.8</v>
      </c>
      <c r="F31" s="111">
        <f>[27]Abril!$K$9</f>
        <v>0</v>
      </c>
      <c r="G31" s="111">
        <f>[27]Abril!$K$10</f>
        <v>0</v>
      </c>
      <c r="H31" s="111">
        <f>[27]Abril!$K$11</f>
        <v>0</v>
      </c>
      <c r="I31" s="111">
        <f>[27]Abril!$K$12</f>
        <v>0.60000000000000009</v>
      </c>
      <c r="J31" s="111">
        <f>[27]Abril!$K$13</f>
        <v>0</v>
      </c>
      <c r="K31" s="111">
        <f>[27]Abril!$K$14</f>
        <v>0</v>
      </c>
      <c r="L31" s="111">
        <f>[27]Abril!$K$15</f>
        <v>0</v>
      </c>
      <c r="M31" s="111">
        <f>[27]Abril!$K$16</f>
        <v>47.8</v>
      </c>
      <c r="N31" s="111">
        <f>[27]Abril!$K$17</f>
        <v>4.8000000000000007</v>
      </c>
      <c r="O31" s="111">
        <f>[27]Abril!$K$18</f>
        <v>0</v>
      </c>
      <c r="P31" s="111">
        <f>[27]Abril!$K$19</f>
        <v>0</v>
      </c>
      <c r="Q31" s="111">
        <f>[27]Abril!$K$20</f>
        <v>17.999999999999996</v>
      </c>
      <c r="R31" s="111">
        <f>[27]Abril!$K$21</f>
        <v>2</v>
      </c>
      <c r="S31" s="111">
        <f>[27]Abril!$K$22</f>
        <v>14.4</v>
      </c>
      <c r="T31" s="111">
        <f>[27]Abril!$K$23</f>
        <v>8.8000000000000007</v>
      </c>
      <c r="U31" s="111">
        <f>[27]Abril!$K$24</f>
        <v>0</v>
      </c>
      <c r="V31" s="111">
        <f>[27]Abril!$K$25</f>
        <v>0</v>
      </c>
      <c r="W31" s="111">
        <f>[27]Abril!$K$26</f>
        <v>0</v>
      </c>
      <c r="X31" s="111">
        <f>[27]Abril!$K$27</f>
        <v>1.2</v>
      </c>
      <c r="Y31" s="111">
        <f>[27]Abril!$K$28</f>
        <v>1.6</v>
      </c>
      <c r="Z31" s="111">
        <f>[27]Abril!$K$29</f>
        <v>15</v>
      </c>
      <c r="AA31" s="111">
        <f>[27]Abril!$K$30</f>
        <v>0</v>
      </c>
      <c r="AB31" s="111">
        <f>[27]Abril!$K$31</f>
        <v>21.8</v>
      </c>
      <c r="AC31" s="111">
        <f>[27]Abril!$K$32</f>
        <v>5.2</v>
      </c>
      <c r="AD31" s="111">
        <f>[27]Abril!$K$33</f>
        <v>0</v>
      </c>
      <c r="AE31" s="111">
        <f>[27]Abril!$K$34</f>
        <v>0</v>
      </c>
      <c r="AF31" s="116">
        <f t="shared" si="1"/>
        <v>165.8</v>
      </c>
      <c r="AG31" s="118">
        <f t="shared" si="2"/>
        <v>47.8</v>
      </c>
      <c r="AH31" s="56">
        <f t="shared" si="3"/>
        <v>16</v>
      </c>
    </row>
    <row r="32" spans="1:43" x14ac:dyDescent="0.2">
      <c r="A32" s="48" t="s">
        <v>13</v>
      </c>
      <c r="B32" s="111">
        <f>[28]Abril!$K$5</f>
        <v>0.2</v>
      </c>
      <c r="C32" s="111">
        <f>[28]Abril!$K$6</f>
        <v>0</v>
      </c>
      <c r="D32" s="111">
        <f>[28]Abril!$K$7</f>
        <v>0</v>
      </c>
      <c r="E32" s="111">
        <f>[28]Abril!$K$8</f>
        <v>1.4</v>
      </c>
      <c r="F32" s="111">
        <f>[28]Abril!$K$9</f>
        <v>0</v>
      </c>
      <c r="G32" s="111">
        <f>[28]Abril!$K$10</f>
        <v>0</v>
      </c>
      <c r="H32" s="111">
        <f>[28]Abril!$K$11</f>
        <v>16.2</v>
      </c>
      <c r="I32" s="111">
        <f>[28]Abril!$K$12</f>
        <v>0.2</v>
      </c>
      <c r="J32" s="111">
        <f>[28]Abril!$K$13</f>
        <v>0</v>
      </c>
      <c r="K32" s="111">
        <f>[28]Abril!$K$14</f>
        <v>0</v>
      </c>
      <c r="L32" s="111">
        <f>[28]Abril!$K$15</f>
        <v>0</v>
      </c>
      <c r="M32" s="111">
        <f>[28]Abril!$K$16</f>
        <v>43.2</v>
      </c>
      <c r="N32" s="111">
        <f>[28]Abril!$K$17</f>
        <v>31</v>
      </c>
      <c r="O32" s="111">
        <f>[28]Abril!$K$18</f>
        <v>0.60000000000000009</v>
      </c>
      <c r="P32" s="111">
        <f>[28]Abril!$K$19</f>
        <v>0</v>
      </c>
      <c r="Q32" s="111">
        <f>[28]Abril!$K$20</f>
        <v>15.2</v>
      </c>
      <c r="R32" s="111">
        <f>[28]Abril!$K$21</f>
        <v>4.8000000000000007</v>
      </c>
      <c r="S32" s="111">
        <f>[28]Abril!$K$22</f>
        <v>0</v>
      </c>
      <c r="T32" s="111">
        <f>[28]Abril!$K$23</f>
        <v>23.599999999999998</v>
      </c>
      <c r="U32" s="111">
        <f>[28]Abril!$K$24</f>
        <v>3.0000000000000004</v>
      </c>
      <c r="V32" s="111">
        <f>[28]Abril!$K$25</f>
        <v>0</v>
      </c>
      <c r="W32" s="111">
        <f>[28]Abril!$K$26</f>
        <v>0</v>
      </c>
      <c r="X32" s="111">
        <f>[28]Abril!$K$27</f>
        <v>0</v>
      </c>
      <c r="Y32" s="111">
        <f>[28]Abril!$K$28</f>
        <v>20.8</v>
      </c>
      <c r="Z32" s="111">
        <f>[28]Abril!$K$29</f>
        <v>16.2</v>
      </c>
      <c r="AA32" s="111">
        <f>[28]Abril!$K$30</f>
        <v>0.2</v>
      </c>
      <c r="AB32" s="111">
        <f>[28]Abril!$K$31</f>
        <v>9.3999999999999986</v>
      </c>
      <c r="AC32" s="111">
        <f>[28]Abril!$K$32</f>
        <v>14.399999999999999</v>
      </c>
      <c r="AD32" s="111">
        <f>[28]Abril!$K$33</f>
        <v>0</v>
      </c>
      <c r="AE32" s="111">
        <f>[28]Abril!$K$34</f>
        <v>0</v>
      </c>
      <c r="AF32" s="116">
        <f t="shared" si="1"/>
        <v>200.4</v>
      </c>
      <c r="AG32" s="118">
        <f t="shared" si="2"/>
        <v>43.2</v>
      </c>
      <c r="AH32" s="56">
        <f t="shared" si="3"/>
        <v>14</v>
      </c>
    </row>
    <row r="33" spans="1:36" x14ac:dyDescent="0.2">
      <c r="A33" s="48" t="s">
        <v>152</v>
      </c>
      <c r="B33" s="111">
        <f>[29]Abril!$K$5</f>
        <v>0.2</v>
      </c>
      <c r="C33" s="111">
        <f>[29]Abril!$K$6</f>
        <v>6.6</v>
      </c>
      <c r="D33" s="111">
        <f>[29]Abril!$K$7</f>
        <v>0.4</v>
      </c>
      <c r="E33" s="111">
        <f>[29]Abril!$K$8</f>
        <v>0</v>
      </c>
      <c r="F33" s="111">
        <f>[29]Abril!$K$9</f>
        <v>0</v>
      </c>
      <c r="G33" s="111">
        <f>[29]Abril!$K$10</f>
        <v>0</v>
      </c>
      <c r="H33" s="111">
        <f>[29]Abril!$K$11</f>
        <v>0</v>
      </c>
      <c r="I33" s="111">
        <f>[29]Abril!$K$12</f>
        <v>3</v>
      </c>
      <c r="J33" s="111">
        <f>[29]Abril!$K$13</f>
        <v>0.2</v>
      </c>
      <c r="K33" s="111">
        <f>[29]Abril!$K$14</f>
        <v>0</v>
      </c>
      <c r="L33" s="111">
        <f>[29]Abril!$K$15</f>
        <v>2.5999999999999996</v>
      </c>
      <c r="M33" s="111">
        <f>[29]Abril!$K$16</f>
        <v>7</v>
      </c>
      <c r="N33" s="111">
        <f>[29]Abril!$K$17</f>
        <v>1</v>
      </c>
      <c r="O33" s="111">
        <f>[29]Abril!$K$18</f>
        <v>0</v>
      </c>
      <c r="P33" s="111">
        <f>[29]Abril!$K$19</f>
        <v>20.799999999999997</v>
      </c>
      <c r="Q33" s="111">
        <f>[29]Abril!$K$20</f>
        <v>0.2</v>
      </c>
      <c r="R33" s="111">
        <f>[29]Abril!$K$21</f>
        <v>23.599999999999998</v>
      </c>
      <c r="S33" s="111">
        <f>[29]Abril!$K$22</f>
        <v>49.2</v>
      </c>
      <c r="T33" s="111">
        <f>[29]Abril!$K$23</f>
        <v>28.999999999999996</v>
      </c>
      <c r="U33" s="111">
        <f>[29]Abril!$K$24</f>
        <v>1.2</v>
      </c>
      <c r="V33" s="111">
        <f>[29]Abril!$K$25</f>
        <v>0.2</v>
      </c>
      <c r="W33" s="111">
        <f>[29]Abril!$K$26</f>
        <v>0</v>
      </c>
      <c r="X33" s="111">
        <f>[29]Abril!$K$27</f>
        <v>0</v>
      </c>
      <c r="Y33" s="111">
        <f>[29]Abril!$K$28</f>
        <v>62.8</v>
      </c>
      <c r="Z33" s="111">
        <f>[29]Abril!$K$29</f>
        <v>33.599999999999994</v>
      </c>
      <c r="AA33" s="111">
        <f>[29]Abril!$K$30</f>
        <v>5.2</v>
      </c>
      <c r="AB33" s="111">
        <f>[29]Abril!$K$31</f>
        <v>4.6000000000000005</v>
      </c>
      <c r="AC33" s="111">
        <f>[29]Abril!$K$32</f>
        <v>2.4000000000000004</v>
      </c>
      <c r="AD33" s="111">
        <f>[29]Abril!$K$33</f>
        <v>0</v>
      </c>
      <c r="AE33" s="111">
        <f>[29]Abril!$K$34</f>
        <v>0.2</v>
      </c>
      <c r="AF33" s="116">
        <f t="shared" si="1"/>
        <v>253.99999999999991</v>
      </c>
      <c r="AG33" s="118">
        <f t="shared" si="2"/>
        <v>62.8</v>
      </c>
      <c r="AH33" s="56">
        <f t="shared" si="3"/>
        <v>9</v>
      </c>
    </row>
    <row r="34" spans="1:36" x14ac:dyDescent="0.2">
      <c r="A34" s="48" t="s">
        <v>123</v>
      </c>
      <c r="B34" s="111">
        <f>[30]Abril!$K$5</f>
        <v>0</v>
      </c>
      <c r="C34" s="111">
        <f>[30]Abril!$K$6</f>
        <v>19.399999999999999</v>
      </c>
      <c r="D34" s="111">
        <f>[30]Abril!$K$7</f>
        <v>9.8000000000000007</v>
      </c>
      <c r="E34" s="111">
        <f>[30]Abril!$K$8</f>
        <v>0</v>
      </c>
      <c r="F34" s="111">
        <f>[30]Abril!$K$9</f>
        <v>0</v>
      </c>
      <c r="G34" s="111">
        <f>[30]Abril!$K$10</f>
        <v>0</v>
      </c>
      <c r="H34" s="111">
        <f>[30]Abril!$K$11</f>
        <v>0</v>
      </c>
      <c r="I34" s="111">
        <f>[30]Abril!$K$12</f>
        <v>13.2</v>
      </c>
      <c r="J34" s="111">
        <f>[30]Abril!$K$13</f>
        <v>0.2</v>
      </c>
      <c r="K34" s="111">
        <f>[30]Abril!$K$14</f>
        <v>0</v>
      </c>
      <c r="L34" s="111">
        <f>[30]Abril!$K$15</f>
        <v>0</v>
      </c>
      <c r="M34" s="111">
        <f>[30]Abril!$K$16</f>
        <v>22.8</v>
      </c>
      <c r="N34" s="111">
        <f>[30]Abril!$K$17</f>
        <v>3.6000000000000005</v>
      </c>
      <c r="O34" s="111">
        <f>[30]Abril!$K$18</f>
        <v>0</v>
      </c>
      <c r="P34" s="111">
        <f>[30]Abril!$K$19</f>
        <v>26.400000000000002</v>
      </c>
      <c r="Q34" s="111">
        <f>[30]Abril!$K$20</f>
        <v>11.799999999999999</v>
      </c>
      <c r="R34" s="111">
        <f>[30]Abril!$K$21</f>
        <v>10</v>
      </c>
      <c r="S34" s="111">
        <f>[30]Abril!$K$22</f>
        <v>16.599999999999998</v>
      </c>
      <c r="T34" s="111">
        <f>[30]Abril!$K$23</f>
        <v>24.999999999999996</v>
      </c>
      <c r="U34" s="111">
        <f>[30]Abril!$K$24</f>
        <v>2.4000000000000004</v>
      </c>
      <c r="V34" s="111">
        <f>[30]Abril!$K$25</f>
        <v>0.4</v>
      </c>
      <c r="W34" s="111">
        <f>[30]Abril!$K$26</f>
        <v>0</v>
      </c>
      <c r="X34" s="111">
        <f>[30]Abril!$K$27</f>
        <v>0</v>
      </c>
      <c r="Y34" s="111">
        <f>[30]Abril!$K$28</f>
        <v>28.8</v>
      </c>
      <c r="Z34" s="111">
        <f>[30]Abril!$K$29</f>
        <v>27</v>
      </c>
      <c r="AA34" s="111">
        <f>[30]Abril!$K$30</f>
        <v>0.2</v>
      </c>
      <c r="AB34" s="111">
        <f>[30]Abril!$K$31</f>
        <v>2</v>
      </c>
      <c r="AC34" s="111">
        <f>[30]Abril!$K$32</f>
        <v>12.799999999999999</v>
      </c>
      <c r="AD34" s="111">
        <f>[30]Abril!$K$33</f>
        <v>0.2</v>
      </c>
      <c r="AE34" s="111">
        <f>[30]Abril!$K$34</f>
        <v>0</v>
      </c>
      <c r="AF34" s="116">
        <f t="shared" si="1"/>
        <v>232.60000000000002</v>
      </c>
      <c r="AG34" s="118">
        <f t="shared" si="2"/>
        <v>28.8</v>
      </c>
      <c r="AH34" s="56">
        <f t="shared" si="3"/>
        <v>11</v>
      </c>
    </row>
    <row r="35" spans="1:36" hidden="1" x14ac:dyDescent="0.2">
      <c r="A35" s="48" t="s">
        <v>14</v>
      </c>
      <c r="B35" s="111" t="str">
        <f>[31]Abril!$K$5</f>
        <v>*</v>
      </c>
      <c r="C35" s="111" t="str">
        <f>[31]Abril!$K$6</f>
        <v>*</v>
      </c>
      <c r="D35" s="111" t="str">
        <f>[31]Abril!$K$7</f>
        <v>*</v>
      </c>
      <c r="E35" s="111" t="str">
        <f>[31]Abril!$K$8</f>
        <v>*</v>
      </c>
      <c r="F35" s="111" t="str">
        <f>[31]Abril!$K$9</f>
        <v>*</v>
      </c>
      <c r="G35" s="111" t="str">
        <f>[31]Abril!$K$10</f>
        <v>*</v>
      </c>
      <c r="H35" s="111" t="str">
        <f>[31]Abril!$K$11</f>
        <v>*</v>
      </c>
      <c r="I35" s="111" t="str">
        <f>[31]Abril!$K$12</f>
        <v>*</v>
      </c>
      <c r="J35" s="111" t="str">
        <f>[31]Abril!$K$13</f>
        <v>*</v>
      </c>
      <c r="K35" s="111" t="str">
        <f>[31]Abril!$K$14</f>
        <v>*</v>
      </c>
      <c r="L35" s="111" t="str">
        <f>[31]Abril!$K$15</f>
        <v>*</v>
      </c>
      <c r="M35" s="111" t="str">
        <f>[31]Abril!$K$16</f>
        <v>*</v>
      </c>
      <c r="N35" s="111" t="str">
        <f>[31]Abril!$K$17</f>
        <v>*</v>
      </c>
      <c r="O35" s="111" t="str">
        <f>[31]Abril!$K$18</f>
        <v>*</v>
      </c>
      <c r="P35" s="111" t="str">
        <f>[31]Abril!$K$19</f>
        <v>*</v>
      </c>
      <c r="Q35" s="111" t="str">
        <f>[31]Abril!$K$20</f>
        <v>*</v>
      </c>
      <c r="R35" s="111" t="str">
        <f>[31]Abril!$K$21</f>
        <v>*</v>
      </c>
      <c r="S35" s="111" t="str">
        <f>[31]Abril!$K$22</f>
        <v>*</v>
      </c>
      <c r="T35" s="111" t="str">
        <f>[31]Abril!$K$23</f>
        <v>*</v>
      </c>
      <c r="U35" s="111" t="str">
        <f>[31]Abril!$K$24</f>
        <v>*</v>
      </c>
      <c r="V35" s="111" t="str">
        <f>[31]Abril!$K$25</f>
        <v>*</v>
      </c>
      <c r="W35" s="111" t="str">
        <f>[31]Abril!$K$26</f>
        <v>*</v>
      </c>
      <c r="X35" s="111" t="str">
        <f>[31]Abril!$K$27</f>
        <v>*</v>
      </c>
      <c r="Y35" s="111" t="str">
        <f>[31]Abril!$K$28</f>
        <v>*</v>
      </c>
      <c r="Z35" s="111" t="str">
        <f>[31]Abril!$K$29</f>
        <v>*</v>
      </c>
      <c r="AA35" s="111" t="str">
        <f>[31]Abril!$K$30</f>
        <v>*</v>
      </c>
      <c r="AB35" s="111" t="str">
        <f>[31]Abril!$K$31</f>
        <v>*</v>
      </c>
      <c r="AC35" s="111" t="str">
        <f>[31]Abril!$K$32</f>
        <v>*</v>
      </c>
      <c r="AD35" s="111" t="str">
        <f>[31]Abril!$K$33</f>
        <v>*</v>
      </c>
      <c r="AE35" s="111" t="str">
        <f>[31]Abril!$K$34</f>
        <v>*</v>
      </c>
      <c r="AF35" s="116" t="s">
        <v>197</v>
      </c>
      <c r="AG35" s="118" t="s">
        <v>197</v>
      </c>
      <c r="AH35" s="56">
        <f t="shared" si="3"/>
        <v>0</v>
      </c>
    </row>
    <row r="36" spans="1:36" x14ac:dyDescent="0.2">
      <c r="A36" s="48" t="s">
        <v>153</v>
      </c>
      <c r="B36" s="111">
        <f>[32]Abril!$K$5</f>
        <v>14.600000000000001</v>
      </c>
      <c r="C36" s="111">
        <f>[32]Abril!$K$6</f>
        <v>0.4</v>
      </c>
      <c r="D36" s="111">
        <f>[32]Abril!$K$7</f>
        <v>0</v>
      </c>
      <c r="E36" s="111">
        <f>[32]Abril!$K$8</f>
        <v>9.7999999999999972</v>
      </c>
      <c r="F36" s="111">
        <f>[32]Abril!$K$9</f>
        <v>0.4</v>
      </c>
      <c r="G36" s="111">
        <f>[32]Abril!$K$10</f>
        <v>0</v>
      </c>
      <c r="H36" s="111">
        <f>[32]Abril!$K$11</f>
        <v>0</v>
      </c>
      <c r="I36" s="111">
        <f>[32]Abril!$K$12</f>
        <v>0</v>
      </c>
      <c r="J36" s="111">
        <f>[32]Abril!$K$13</f>
        <v>0</v>
      </c>
      <c r="K36" s="111">
        <f>[32]Abril!$K$14</f>
        <v>0.2</v>
      </c>
      <c r="L36" s="111">
        <f>[32]Abril!$K$15</f>
        <v>0</v>
      </c>
      <c r="M36" s="111">
        <f>[32]Abril!$K$16</f>
        <v>12.6</v>
      </c>
      <c r="N36" s="111">
        <f>[32]Abril!$K$17</f>
        <v>24.999999999999996</v>
      </c>
      <c r="O36" s="111">
        <f>[32]Abril!$K$18</f>
        <v>1</v>
      </c>
      <c r="P36" s="111">
        <f>[32]Abril!$K$19</f>
        <v>0.2</v>
      </c>
      <c r="Q36" s="111">
        <f>[32]Abril!$K$20</f>
        <v>20</v>
      </c>
      <c r="R36" s="111">
        <f>[32]Abril!$K$21</f>
        <v>0</v>
      </c>
      <c r="S36" s="111">
        <f>[32]Abril!$K$22</f>
        <v>0</v>
      </c>
      <c r="T36" s="111">
        <f>[32]Abril!$K$23</f>
        <v>12</v>
      </c>
      <c r="U36" s="111">
        <f>[32]Abril!$K$24</f>
        <v>6.0000000000000009</v>
      </c>
      <c r="V36" s="111">
        <f>[32]Abril!$K$25</f>
        <v>0.2</v>
      </c>
      <c r="W36" s="111">
        <f>[32]Abril!$K$26</f>
        <v>0.2</v>
      </c>
      <c r="X36" s="111">
        <f>[32]Abril!$K$27</f>
        <v>0.2</v>
      </c>
      <c r="Y36" s="111">
        <f>[32]Abril!$K$28</f>
        <v>17.600000000000001</v>
      </c>
      <c r="Z36" s="111">
        <f>[32]Abril!$K$29</f>
        <v>27.599999999999998</v>
      </c>
      <c r="AA36" s="111">
        <f>[32]Abril!$K$30</f>
        <v>1.4</v>
      </c>
      <c r="AB36" s="111">
        <f>[32]Abril!$K$31</f>
        <v>2.6000000000000005</v>
      </c>
      <c r="AC36" s="111">
        <f>[32]Abril!$K$32</f>
        <v>5.4</v>
      </c>
      <c r="AD36" s="111">
        <f>[32]Abril!$K$33</f>
        <v>0</v>
      </c>
      <c r="AE36" s="111">
        <f>[32]Abril!$K$34</f>
        <v>0.2</v>
      </c>
      <c r="AF36" s="116">
        <f t="shared" si="1"/>
        <v>157.6</v>
      </c>
      <c r="AG36" s="118">
        <f t="shared" si="2"/>
        <v>27.599999999999998</v>
      </c>
      <c r="AH36" s="56">
        <f t="shared" si="3"/>
        <v>9</v>
      </c>
    </row>
    <row r="37" spans="1:36" x14ac:dyDescent="0.2">
      <c r="A37" s="48" t="s">
        <v>15</v>
      </c>
      <c r="B37" s="111">
        <f>[33]Abril!$K$5</f>
        <v>17.399999999999995</v>
      </c>
      <c r="C37" s="111">
        <f>[33]Abril!$K$6</f>
        <v>2</v>
      </c>
      <c r="D37" s="111">
        <f>[33]Abril!$K$7</f>
        <v>6.8000000000000007</v>
      </c>
      <c r="E37" s="111">
        <f>[33]Abril!$K$8</f>
        <v>9</v>
      </c>
      <c r="F37" s="111">
        <f>[33]Abril!$K$9</f>
        <v>6.4</v>
      </c>
      <c r="G37" s="111">
        <f>[33]Abril!$K$10</f>
        <v>0.2</v>
      </c>
      <c r="H37" s="111">
        <f>[33]Abril!$K$11</f>
        <v>1.4000000000000001</v>
      </c>
      <c r="I37" s="111">
        <f>[33]Abril!$K$12</f>
        <v>30.199999999999996</v>
      </c>
      <c r="J37" s="111">
        <f>[33]Abril!$K$13</f>
        <v>7.6000000000000005</v>
      </c>
      <c r="K37" s="111">
        <f>[33]Abril!$K$14</f>
        <v>6.8</v>
      </c>
      <c r="L37" s="111">
        <f>[33]Abril!$K$15</f>
        <v>8.6</v>
      </c>
      <c r="M37" s="111">
        <f>[33]Abril!$K$16</f>
        <v>0</v>
      </c>
      <c r="N37" s="111">
        <f>[33]Abril!$K$17</f>
        <v>8.6000000000000014</v>
      </c>
      <c r="O37" s="111">
        <f>[33]Abril!$K$18</f>
        <v>1.9999999999999998</v>
      </c>
      <c r="P37" s="111">
        <f>[33]Abril!$K$19</f>
        <v>1.2</v>
      </c>
      <c r="Q37" s="111">
        <f>[33]Abril!$K$20</f>
        <v>3.2</v>
      </c>
      <c r="R37" s="111">
        <f>[33]Abril!$K$21</f>
        <v>0</v>
      </c>
      <c r="S37" s="111">
        <f>[33]Abril!$K$22</f>
        <v>0</v>
      </c>
      <c r="T37" s="111">
        <f>[33]Abril!$K$23</f>
        <v>0</v>
      </c>
      <c r="U37" s="111">
        <f>[33]Abril!$K$24</f>
        <v>0</v>
      </c>
      <c r="V37" s="111">
        <f>[33]Abril!$K$25</f>
        <v>0</v>
      </c>
      <c r="W37" s="111">
        <f>[33]Abril!$K$26</f>
        <v>0</v>
      </c>
      <c r="X37" s="111">
        <f>[33]Abril!$K$27</f>
        <v>0</v>
      </c>
      <c r="Y37" s="111">
        <f>[33]Abril!$K$28</f>
        <v>0</v>
      </c>
      <c r="Z37" s="111">
        <f>[33]Abril!$K$29</f>
        <v>0</v>
      </c>
      <c r="AA37" s="111">
        <f>[33]Abril!$K$30</f>
        <v>0</v>
      </c>
      <c r="AB37" s="111">
        <f>[33]Abril!$K$31</f>
        <v>0</v>
      </c>
      <c r="AC37" s="111">
        <f>[33]Abril!$K$32</f>
        <v>0</v>
      </c>
      <c r="AD37" s="111">
        <f>[33]Abril!$K$33</f>
        <v>0</v>
      </c>
      <c r="AE37" s="111">
        <f>[33]Abril!$K$34</f>
        <v>0</v>
      </c>
      <c r="AF37" s="116">
        <f t="shared" ref="AF37:AF66" si="4">SUM(B37:AE37)</f>
        <v>111.39999999999998</v>
      </c>
      <c r="AG37" s="118">
        <f t="shared" ref="AG37:AG66" si="5">MAX(B37:AE37)</f>
        <v>30.199999999999996</v>
      </c>
      <c r="AH37" s="56">
        <f t="shared" si="3"/>
        <v>15</v>
      </c>
      <c r="AI37" s="12" t="s">
        <v>35</v>
      </c>
    </row>
    <row r="38" spans="1:36" hidden="1" x14ac:dyDescent="0.2">
      <c r="A38" s="48" t="s">
        <v>16</v>
      </c>
      <c r="B38" s="111" t="str">
        <f>[34]Abril!$K$5</f>
        <v>*</v>
      </c>
      <c r="C38" s="111" t="str">
        <f>[34]Abril!$K$6</f>
        <v>*</v>
      </c>
      <c r="D38" s="111" t="str">
        <f>[34]Abril!$K$7</f>
        <v>*</v>
      </c>
      <c r="E38" s="111" t="str">
        <f>[34]Abril!$K$8</f>
        <v>*</v>
      </c>
      <c r="F38" s="111" t="str">
        <f>[34]Abril!$K$9</f>
        <v>*</v>
      </c>
      <c r="G38" s="111" t="str">
        <f>[34]Abril!$K$10</f>
        <v>*</v>
      </c>
      <c r="H38" s="111" t="str">
        <f>[34]Abril!$K$11</f>
        <v>*</v>
      </c>
      <c r="I38" s="111" t="str">
        <f>[34]Abril!$K$12</f>
        <v>*</v>
      </c>
      <c r="J38" s="111" t="str">
        <f>[34]Abril!$K$13</f>
        <v>*</v>
      </c>
      <c r="K38" s="111" t="str">
        <f>[34]Abril!$K$14</f>
        <v>*</v>
      </c>
      <c r="L38" s="111" t="str">
        <f>[34]Abril!$K$15</f>
        <v>*</v>
      </c>
      <c r="M38" s="111" t="str">
        <f>[34]Abril!$K$16</f>
        <v>*</v>
      </c>
      <c r="N38" s="111" t="str">
        <f>[34]Abril!$K$17</f>
        <v>*</v>
      </c>
      <c r="O38" s="111" t="str">
        <f>[34]Abril!$K$18</f>
        <v>*</v>
      </c>
      <c r="P38" s="111" t="str">
        <f>[34]Abril!$K$19</f>
        <v>*</v>
      </c>
      <c r="Q38" s="111" t="str">
        <f>[34]Abril!$K$20</f>
        <v>*</v>
      </c>
      <c r="R38" s="111" t="str">
        <f>[34]Abril!$K$21</f>
        <v>*</v>
      </c>
      <c r="S38" s="111" t="str">
        <f>[34]Abril!$K$22</f>
        <v>*</v>
      </c>
      <c r="T38" s="111" t="str">
        <f>[34]Abril!$K$23</f>
        <v>*</v>
      </c>
      <c r="U38" s="111" t="str">
        <f>[34]Abril!$K$24</f>
        <v>*</v>
      </c>
      <c r="V38" s="111" t="str">
        <f>[34]Abril!$K$25</f>
        <v>*</v>
      </c>
      <c r="W38" s="111" t="str">
        <f>[34]Abril!$K$26</f>
        <v>*</v>
      </c>
      <c r="X38" s="111" t="str">
        <f>[34]Abril!$K$27</f>
        <v>*</v>
      </c>
      <c r="Y38" s="111" t="str">
        <f>[34]Abril!$K$28</f>
        <v>*</v>
      </c>
      <c r="Z38" s="111" t="str">
        <f>[34]Abril!$K$29</f>
        <v>*</v>
      </c>
      <c r="AA38" s="111" t="str">
        <f>[34]Abril!$K$30</f>
        <v>*</v>
      </c>
      <c r="AB38" s="111" t="str">
        <f>[34]Abril!$K$31</f>
        <v>*</v>
      </c>
      <c r="AC38" s="111" t="str">
        <f>[34]Abril!$K$32</f>
        <v>*</v>
      </c>
      <c r="AD38" s="111" t="str">
        <f>[34]Abril!$K$33</f>
        <v>*</v>
      </c>
      <c r="AE38" s="111" t="str">
        <f>[34]Abril!$K$34</f>
        <v>*</v>
      </c>
      <c r="AF38" s="116">
        <f t="shared" si="4"/>
        <v>0</v>
      </c>
      <c r="AG38" s="118">
        <f t="shared" si="5"/>
        <v>0</v>
      </c>
      <c r="AH38" s="56">
        <f t="shared" si="3"/>
        <v>0</v>
      </c>
      <c r="AJ38" s="12" t="s">
        <v>35</v>
      </c>
    </row>
    <row r="39" spans="1:36" x14ac:dyDescent="0.2">
      <c r="A39" s="48" t="s">
        <v>154</v>
      </c>
      <c r="B39" s="111">
        <f>[35]Abril!$K$5</f>
        <v>0.60000000000000009</v>
      </c>
      <c r="C39" s="111">
        <f>[35]Abril!$K$6</f>
        <v>0</v>
      </c>
      <c r="D39" s="111">
        <f>[35]Abril!$K$7</f>
        <v>0</v>
      </c>
      <c r="E39" s="111">
        <f>[35]Abril!$K$8</f>
        <v>0</v>
      </c>
      <c r="F39" s="111">
        <f>[35]Abril!$K$9</f>
        <v>0</v>
      </c>
      <c r="G39" s="111">
        <f>[35]Abril!$K$10</f>
        <v>0</v>
      </c>
      <c r="H39" s="111">
        <f>[35]Abril!$K$11</f>
        <v>0</v>
      </c>
      <c r="I39" s="111">
        <f>[35]Abril!$K$12</f>
        <v>61.199999999999996</v>
      </c>
      <c r="J39" s="111">
        <f>[35]Abril!$K$13</f>
        <v>0.8</v>
      </c>
      <c r="K39" s="111">
        <f>[35]Abril!$K$14</f>
        <v>0</v>
      </c>
      <c r="L39" s="111">
        <f>[35]Abril!$K$15</f>
        <v>0.2</v>
      </c>
      <c r="M39" s="111">
        <f>[35]Abril!$K$16</f>
        <v>0.4</v>
      </c>
      <c r="N39" s="111">
        <f>[35]Abril!$K$17</f>
        <v>50.000000000000007</v>
      </c>
      <c r="O39" s="111">
        <f>[35]Abril!$K$18</f>
        <v>0</v>
      </c>
      <c r="P39" s="111">
        <f>[35]Abril!$K$19</f>
        <v>37</v>
      </c>
      <c r="Q39" s="111">
        <f>[35]Abril!$K$20</f>
        <v>10.399999999999999</v>
      </c>
      <c r="R39" s="111">
        <f>[35]Abril!$K$21</f>
        <v>2</v>
      </c>
      <c r="S39" s="111">
        <f>[35]Abril!$K$22</f>
        <v>18.000000000000004</v>
      </c>
      <c r="T39" s="111">
        <f>[35]Abril!$K$23</f>
        <v>33.4</v>
      </c>
      <c r="U39" s="111">
        <f>[35]Abril!$K$24</f>
        <v>1.2</v>
      </c>
      <c r="V39" s="111">
        <f>[35]Abril!$K$25</f>
        <v>0.2</v>
      </c>
      <c r="W39" s="111">
        <f>[35]Abril!$K$26</f>
        <v>0</v>
      </c>
      <c r="X39" s="111">
        <f>[35]Abril!$K$27</f>
        <v>0</v>
      </c>
      <c r="Y39" s="111">
        <f>[35]Abril!$K$28</f>
        <v>6</v>
      </c>
      <c r="Z39" s="111">
        <f>[35]Abril!$K$29</f>
        <v>34.200000000000003</v>
      </c>
      <c r="AA39" s="111">
        <f>[35]Abril!$K$30</f>
        <v>11.4</v>
      </c>
      <c r="AB39" s="111">
        <f>[35]Abril!$K$31</f>
        <v>5</v>
      </c>
      <c r="AC39" s="111">
        <f>[35]Abril!$K$32</f>
        <v>0.60000000000000009</v>
      </c>
      <c r="AD39" s="111">
        <f>[35]Abril!$K$33</f>
        <v>0</v>
      </c>
      <c r="AE39" s="111">
        <f>[35]Abril!$K$34</f>
        <v>0</v>
      </c>
      <c r="AF39" s="116">
        <f t="shared" si="4"/>
        <v>272.59999999999997</v>
      </c>
      <c r="AG39" s="118">
        <f t="shared" si="5"/>
        <v>61.199999999999996</v>
      </c>
      <c r="AH39" s="56">
        <f t="shared" si="3"/>
        <v>12</v>
      </c>
    </row>
    <row r="40" spans="1:36" x14ac:dyDescent="0.2">
      <c r="A40" s="48" t="s">
        <v>17</v>
      </c>
      <c r="B40" s="111">
        <f>[36]Abril!$K$5</f>
        <v>0.60000000000000009</v>
      </c>
      <c r="C40" s="111">
        <f>[36]Abril!$K$6</f>
        <v>15.2</v>
      </c>
      <c r="D40" s="111">
        <f>[36]Abril!$K$7</f>
        <v>8</v>
      </c>
      <c r="E40" s="111">
        <f>[36]Abril!$K$8</f>
        <v>0</v>
      </c>
      <c r="F40" s="111">
        <f>[36]Abril!$K$9</f>
        <v>0</v>
      </c>
      <c r="G40" s="111">
        <f>[36]Abril!$K$10</f>
        <v>0</v>
      </c>
      <c r="H40" s="111">
        <f>[36]Abril!$K$11</f>
        <v>0</v>
      </c>
      <c r="I40" s="111">
        <f>[36]Abril!$K$12</f>
        <v>0</v>
      </c>
      <c r="J40" s="111">
        <f>[36]Abril!$K$13</f>
        <v>0</v>
      </c>
      <c r="K40" s="111">
        <f>[36]Abril!$K$14</f>
        <v>0</v>
      </c>
      <c r="L40" s="111">
        <f>[36]Abril!$K$15</f>
        <v>0</v>
      </c>
      <c r="M40" s="111">
        <f>[36]Abril!$K$16</f>
        <v>18.000000000000004</v>
      </c>
      <c r="N40" s="111">
        <f>[36]Abril!$K$17</f>
        <v>0.4</v>
      </c>
      <c r="O40" s="111">
        <f>[36]Abril!$K$18</f>
        <v>0</v>
      </c>
      <c r="P40" s="111">
        <f>[36]Abril!$K$19</f>
        <v>11</v>
      </c>
      <c r="Q40" s="111">
        <f>[36]Abril!$K$20</f>
        <v>0.2</v>
      </c>
      <c r="R40" s="111">
        <f>[36]Abril!$K$21</f>
        <v>6</v>
      </c>
      <c r="S40" s="111">
        <f>[36]Abril!$K$22</f>
        <v>89.800000000000011</v>
      </c>
      <c r="T40" s="111">
        <f>[36]Abril!$K$23</f>
        <v>41.40000000000002</v>
      </c>
      <c r="U40" s="111">
        <f>[36]Abril!$K$24</f>
        <v>5.6</v>
      </c>
      <c r="V40" s="111">
        <f>[36]Abril!$K$25</f>
        <v>0.2</v>
      </c>
      <c r="W40" s="111">
        <f>[36]Abril!$K$26</f>
        <v>0</v>
      </c>
      <c r="X40" s="111">
        <f>[36]Abril!$K$27</f>
        <v>0</v>
      </c>
      <c r="Y40" s="111">
        <f>[36]Abril!$K$28</f>
        <v>29.400000000000002</v>
      </c>
      <c r="Z40" s="111">
        <f>[36]Abril!$K$29</f>
        <v>22.599999999999998</v>
      </c>
      <c r="AA40" s="111">
        <f>[36]Abril!$K$30</f>
        <v>50.2</v>
      </c>
      <c r="AB40" s="111">
        <f>[36]Abril!$K$31</f>
        <v>17.2</v>
      </c>
      <c r="AC40" s="111">
        <f>[36]Abril!$K$32</f>
        <v>6.8000000000000007</v>
      </c>
      <c r="AD40" s="111">
        <f>[36]Abril!$K$33</f>
        <v>0</v>
      </c>
      <c r="AE40" s="111">
        <f>[36]Abril!$K$34</f>
        <v>0.2</v>
      </c>
      <c r="AF40" s="116">
        <f t="shared" si="4"/>
        <v>322.8</v>
      </c>
      <c r="AG40" s="118">
        <f t="shared" si="5"/>
        <v>89.800000000000011</v>
      </c>
      <c r="AH40" s="56">
        <f t="shared" si="3"/>
        <v>12</v>
      </c>
    </row>
    <row r="41" spans="1:36" x14ac:dyDescent="0.2">
      <c r="A41" s="48" t="s">
        <v>136</v>
      </c>
      <c r="B41" s="111">
        <f>[37]Abril!$K$5</f>
        <v>0.4</v>
      </c>
      <c r="C41" s="111">
        <f>[37]Abril!$K$6</f>
        <v>2.2000000000000002</v>
      </c>
      <c r="D41" s="111">
        <f>[37]Abril!$K$7</f>
        <v>0.6</v>
      </c>
      <c r="E41" s="111">
        <f>[37]Abril!$K$8</f>
        <v>0</v>
      </c>
      <c r="F41" s="111">
        <f>[37]Abril!$K$9</f>
        <v>0</v>
      </c>
      <c r="G41" s="111">
        <f>[37]Abril!$K$10</f>
        <v>0</v>
      </c>
      <c r="H41" s="111">
        <f>[37]Abril!$K$11</f>
        <v>0</v>
      </c>
      <c r="I41" s="111">
        <f>[37]Abril!$K$12</f>
        <v>0.2</v>
      </c>
      <c r="J41" s="111">
        <f>[37]Abril!$K$13</f>
        <v>0</v>
      </c>
      <c r="K41" s="111">
        <f>[37]Abril!$K$14</f>
        <v>0.2</v>
      </c>
      <c r="L41" s="111">
        <f>[37]Abril!$K$15</f>
        <v>0</v>
      </c>
      <c r="M41" s="111">
        <f>[37]Abril!$K$16</f>
        <v>0</v>
      </c>
      <c r="N41" s="111">
        <f>[37]Abril!$K$17</f>
        <v>17</v>
      </c>
      <c r="O41" s="111">
        <f>[37]Abril!$K$18</f>
        <v>0</v>
      </c>
      <c r="P41" s="111">
        <f>[37]Abril!$K$19</f>
        <v>55.8</v>
      </c>
      <c r="Q41" s="111">
        <f>[37]Abril!$K$20</f>
        <v>22.6</v>
      </c>
      <c r="R41" s="111">
        <f>[37]Abril!$K$21</f>
        <v>3.2</v>
      </c>
      <c r="S41" s="111">
        <f>[37]Abril!$K$22</f>
        <v>101.60000000000001</v>
      </c>
      <c r="T41" s="111">
        <f>[37]Abril!$K$23</f>
        <v>26.999999999999996</v>
      </c>
      <c r="U41" s="111">
        <f>[37]Abril!$K$24</f>
        <v>0.60000000000000009</v>
      </c>
      <c r="V41" s="111">
        <f>[37]Abril!$K$25</f>
        <v>0</v>
      </c>
      <c r="W41" s="111">
        <f>[37]Abril!$K$26</f>
        <v>0</v>
      </c>
      <c r="X41" s="111">
        <f>[37]Abril!$K$27</f>
        <v>0</v>
      </c>
      <c r="Y41" s="111">
        <f>[37]Abril!$K$28</f>
        <v>14.4</v>
      </c>
      <c r="Z41" s="111">
        <f>[37]Abril!$K$29</f>
        <v>18.600000000000001</v>
      </c>
      <c r="AA41" s="111">
        <f>[37]Abril!$K$30</f>
        <v>7.4</v>
      </c>
      <c r="AB41" s="111">
        <f>[37]Abril!$K$31</f>
        <v>69.2</v>
      </c>
      <c r="AC41" s="111">
        <f>[37]Abril!$K$32</f>
        <v>28.8</v>
      </c>
      <c r="AD41" s="111">
        <f>[37]Abril!$K$33</f>
        <v>0</v>
      </c>
      <c r="AE41" s="111">
        <f>[37]Abril!$K$34</f>
        <v>0.2</v>
      </c>
      <c r="AF41" s="116">
        <f t="shared" si="4"/>
        <v>370</v>
      </c>
      <c r="AG41" s="118">
        <f t="shared" si="5"/>
        <v>101.60000000000001</v>
      </c>
      <c r="AH41" s="56">
        <f t="shared" si="3"/>
        <v>12</v>
      </c>
      <c r="AJ41" s="12" t="s">
        <v>35</v>
      </c>
    </row>
    <row r="42" spans="1:36" hidden="1" x14ac:dyDescent="0.2">
      <c r="A42" s="48" t="s">
        <v>18</v>
      </c>
      <c r="B42" s="111">
        <f>[38]Abril!$K$5</f>
        <v>1.2</v>
      </c>
      <c r="C42" s="111">
        <f>[38]Abril!$K$6</f>
        <v>0</v>
      </c>
      <c r="D42" s="111">
        <f>[38]Abril!$K$7</f>
        <v>0</v>
      </c>
      <c r="E42" s="111">
        <f>[38]Abril!$K$8</f>
        <v>0</v>
      </c>
      <c r="F42" s="111">
        <f>[38]Abril!$K$9</f>
        <v>0</v>
      </c>
      <c r="G42" s="111">
        <f>[38]Abril!$K$10</f>
        <v>0</v>
      </c>
      <c r="H42" s="111">
        <f>[38]Abril!$K$11</f>
        <v>0</v>
      </c>
      <c r="I42" s="111">
        <f>[38]Abril!$K$12</f>
        <v>0</v>
      </c>
      <c r="J42" s="111">
        <f>[38]Abril!$K$13</f>
        <v>0</v>
      </c>
      <c r="K42" s="111">
        <f>[38]Abril!$K$14</f>
        <v>0</v>
      </c>
      <c r="L42" s="111">
        <f>[38]Abril!$K$15</f>
        <v>0</v>
      </c>
      <c r="M42" s="111">
        <f>[38]Abril!$K$16</f>
        <v>0</v>
      </c>
      <c r="N42" s="111">
        <f>[38]Abril!$K$17</f>
        <v>6.8000000000000007</v>
      </c>
      <c r="O42" s="111">
        <f>[38]Abril!$K$18</f>
        <v>2.4</v>
      </c>
      <c r="P42" s="111">
        <f>[38]Abril!$K$19</f>
        <v>0</v>
      </c>
      <c r="Q42" s="111">
        <f>[38]Abril!$K$20</f>
        <v>2.9999999999999996</v>
      </c>
      <c r="R42" s="111">
        <f>[38]Abril!$K$21</f>
        <v>1.2</v>
      </c>
      <c r="S42" s="111">
        <f>[38]Abril!$K$22</f>
        <v>4</v>
      </c>
      <c r="T42" s="111">
        <f>[38]Abril!$K$23</f>
        <v>8.9999999999999982</v>
      </c>
      <c r="U42" s="111">
        <f>[38]Abril!$K$24</f>
        <v>0</v>
      </c>
      <c r="V42" s="111">
        <f>[38]Abril!$K$25</f>
        <v>5.8</v>
      </c>
      <c r="W42" s="111">
        <f>[38]Abril!$K$26</f>
        <v>0</v>
      </c>
      <c r="X42" s="111">
        <f>[38]Abril!$K$27</f>
        <v>3</v>
      </c>
      <c r="Y42" s="111">
        <f>[38]Abril!$K$28</f>
        <v>3.2</v>
      </c>
      <c r="Z42" s="111">
        <f>[38]Abril!$K$29</f>
        <v>1.5999999999999999</v>
      </c>
      <c r="AA42" s="111">
        <f>[38]Abril!$K$30</f>
        <v>0.2</v>
      </c>
      <c r="AB42" s="111">
        <f>[38]Abril!$K$31</f>
        <v>0.60000000000000009</v>
      </c>
      <c r="AC42" s="111">
        <f>[38]Abril!$K$32</f>
        <v>5.8</v>
      </c>
      <c r="AD42" s="111">
        <f>[38]Abril!$K$33</f>
        <v>0</v>
      </c>
      <c r="AE42" s="111">
        <f>[38]Abril!$K$34</f>
        <v>0</v>
      </c>
      <c r="AF42" s="116">
        <f t="shared" si="4"/>
        <v>47.800000000000004</v>
      </c>
      <c r="AG42" s="118">
        <f t="shared" si="5"/>
        <v>8.9999999999999982</v>
      </c>
      <c r="AH42" s="56">
        <f t="shared" si="3"/>
        <v>16</v>
      </c>
    </row>
    <row r="43" spans="1:36" x14ac:dyDescent="0.2">
      <c r="A43" s="48" t="s">
        <v>19</v>
      </c>
      <c r="B43" s="111">
        <f>[39]Abril!$K$5</f>
        <v>7.0000000000000018</v>
      </c>
      <c r="C43" s="111">
        <f>[39]Abril!$K$6</f>
        <v>5.6000000000000005</v>
      </c>
      <c r="D43" s="111">
        <f>[39]Abril!$K$7</f>
        <v>0</v>
      </c>
      <c r="E43" s="111">
        <f>[39]Abril!$K$8</f>
        <v>0.60000000000000009</v>
      </c>
      <c r="F43" s="111">
        <f>[39]Abril!$K$9</f>
        <v>4.2</v>
      </c>
      <c r="G43" s="111">
        <f>[39]Abril!$K$10</f>
        <v>0</v>
      </c>
      <c r="H43" s="111">
        <f>[39]Abril!$K$11</f>
        <v>0</v>
      </c>
      <c r="I43" s="111">
        <f>[39]Abril!$K$12</f>
        <v>38.200000000000003</v>
      </c>
      <c r="J43" s="111">
        <f>[39]Abril!$K$13</f>
        <v>0.2</v>
      </c>
      <c r="K43" s="111">
        <f>[39]Abril!$K$14</f>
        <v>0</v>
      </c>
      <c r="L43" s="111">
        <f>[39]Abril!$K$15</f>
        <v>0</v>
      </c>
      <c r="M43" s="111">
        <f>[39]Abril!$K$16</f>
        <v>76.599999999999994</v>
      </c>
      <c r="N43" s="111">
        <f>[39]Abril!$K$17</f>
        <v>4.2000000000000011</v>
      </c>
      <c r="O43" s="111">
        <f>[39]Abril!$K$18</f>
        <v>0</v>
      </c>
      <c r="P43" s="111">
        <f>[39]Abril!$K$19</f>
        <v>14.200000000000001</v>
      </c>
      <c r="Q43" s="111">
        <f>[39]Abril!$K$20</f>
        <v>0.2</v>
      </c>
      <c r="R43" s="111">
        <f>[39]Abril!$K$21</f>
        <v>71.399999999999991</v>
      </c>
      <c r="S43" s="111">
        <f>[39]Abril!$K$22</f>
        <v>0.2</v>
      </c>
      <c r="T43" s="111">
        <f>[39]Abril!$K$23</f>
        <v>0.2</v>
      </c>
      <c r="U43" s="111">
        <f>[39]Abril!$K$24</f>
        <v>0</v>
      </c>
      <c r="V43" s="111">
        <f>[39]Abril!$K$25</f>
        <v>0.2</v>
      </c>
      <c r="W43" s="111">
        <f>[39]Abril!$K$26</f>
        <v>0</v>
      </c>
      <c r="X43" s="111">
        <f>[39]Abril!$K$27</f>
        <v>0</v>
      </c>
      <c r="Y43" s="111">
        <f>[39]Abril!$K$28</f>
        <v>41.000000000000007</v>
      </c>
      <c r="Z43" s="111">
        <f>[39]Abril!$K$29</f>
        <v>0.4</v>
      </c>
      <c r="AA43" s="111">
        <f>[39]Abril!$K$30</f>
        <v>0</v>
      </c>
      <c r="AB43" s="111">
        <f>[39]Abril!$K$31</f>
        <v>12.6</v>
      </c>
      <c r="AC43" s="111">
        <f>[39]Abril!$K$32</f>
        <v>0.2</v>
      </c>
      <c r="AD43" s="111">
        <f>[39]Abril!$K$33</f>
        <v>0</v>
      </c>
      <c r="AE43" s="111">
        <f>[39]Abril!$K$34</f>
        <v>0</v>
      </c>
      <c r="AF43" s="116">
        <f t="shared" si="4"/>
        <v>277.19999999999993</v>
      </c>
      <c r="AG43" s="118">
        <f t="shared" si="5"/>
        <v>76.599999999999994</v>
      </c>
      <c r="AH43" s="56">
        <f t="shared" si="3"/>
        <v>12</v>
      </c>
      <c r="AI43" s="12" t="s">
        <v>35</v>
      </c>
    </row>
    <row r="44" spans="1:36" x14ac:dyDescent="0.2">
      <c r="A44" s="48" t="s">
        <v>23</v>
      </c>
      <c r="B44" s="111">
        <f>[40]Abril!$K$5</f>
        <v>0</v>
      </c>
      <c r="C44" s="111">
        <f>[40]Abril!$K$6</f>
        <v>17.2</v>
      </c>
      <c r="D44" s="111">
        <f>[40]Abril!$K$7</f>
        <v>0.2</v>
      </c>
      <c r="E44" s="111">
        <f>[40]Abril!$K$8</f>
        <v>0</v>
      </c>
      <c r="F44" s="111">
        <f>[40]Abril!$K$9</f>
        <v>0</v>
      </c>
      <c r="G44" s="111">
        <f>[40]Abril!$K$10</f>
        <v>0</v>
      </c>
      <c r="H44" s="111">
        <f>[40]Abril!$K$11</f>
        <v>0</v>
      </c>
      <c r="I44" s="111">
        <f>[40]Abril!$K$12</f>
        <v>0</v>
      </c>
      <c r="J44" s="111">
        <f>[40]Abril!$K$13</f>
        <v>0</v>
      </c>
      <c r="K44" s="111">
        <f>[40]Abril!$K$14</f>
        <v>0</v>
      </c>
      <c r="L44" s="111">
        <f>[40]Abril!$K$15</f>
        <v>0</v>
      </c>
      <c r="M44" s="111">
        <f>[40]Abril!$K$16</f>
        <v>17.600000000000001</v>
      </c>
      <c r="N44" s="111">
        <f>[40]Abril!$K$17</f>
        <v>5.8</v>
      </c>
      <c r="O44" s="111">
        <f>[40]Abril!$K$18</f>
        <v>4.6000000000000005</v>
      </c>
      <c r="P44" s="111">
        <f>[40]Abril!$K$19</f>
        <v>0</v>
      </c>
      <c r="Q44" s="111">
        <f>[40]Abril!$K$20</f>
        <v>2.6</v>
      </c>
      <c r="R44" s="111">
        <f>[40]Abril!$K$21</f>
        <v>27.6</v>
      </c>
      <c r="S44" s="111">
        <f>[40]Abril!$K$22</f>
        <v>27.400000000000002</v>
      </c>
      <c r="T44" s="111">
        <f>[40]Abril!$K$23</f>
        <v>16.599999999999994</v>
      </c>
      <c r="U44" s="111">
        <f>[40]Abril!$K$24</f>
        <v>1.2</v>
      </c>
      <c r="V44" s="111">
        <f>[40]Abril!$K$25</f>
        <v>0</v>
      </c>
      <c r="W44" s="111">
        <f>[40]Abril!$K$26</f>
        <v>0.4</v>
      </c>
      <c r="X44" s="111">
        <f>[40]Abril!$K$27</f>
        <v>0</v>
      </c>
      <c r="Y44" s="111">
        <f>[40]Abril!$K$28</f>
        <v>35.799999999999997</v>
      </c>
      <c r="Z44" s="111">
        <f>[40]Abril!$K$29</f>
        <v>9.1999999999999993</v>
      </c>
      <c r="AA44" s="111">
        <f>[40]Abril!$K$30</f>
        <v>1.6</v>
      </c>
      <c r="AB44" s="111">
        <f>[40]Abril!$K$31</f>
        <v>19.600000000000001</v>
      </c>
      <c r="AC44" s="111">
        <f>[40]Abril!$K$32</f>
        <v>4.0000000000000009</v>
      </c>
      <c r="AD44" s="111">
        <f>[40]Abril!$K$33</f>
        <v>0</v>
      </c>
      <c r="AE44" s="111">
        <f>[40]Abril!$K$34</f>
        <v>0</v>
      </c>
      <c r="AF44" s="116">
        <f t="shared" si="4"/>
        <v>191.39999999999998</v>
      </c>
      <c r="AG44" s="118">
        <f t="shared" si="5"/>
        <v>35.799999999999997</v>
      </c>
      <c r="AH44" s="56">
        <f t="shared" si="3"/>
        <v>14</v>
      </c>
    </row>
    <row r="45" spans="1:36" hidden="1" x14ac:dyDescent="0.2">
      <c r="A45" s="48" t="s">
        <v>34</v>
      </c>
      <c r="B45" s="111" t="str">
        <f>[41]Abril!$K$5</f>
        <v>*</v>
      </c>
      <c r="C45" s="111" t="str">
        <f>[41]Abril!$K$6</f>
        <v>*</v>
      </c>
      <c r="D45" s="111" t="str">
        <f>[41]Abril!$K$7</f>
        <v>*</v>
      </c>
      <c r="E45" s="111" t="str">
        <f>[41]Abril!$K$8</f>
        <v>*</v>
      </c>
      <c r="F45" s="111" t="str">
        <f>[41]Abril!$K$9</f>
        <v>*</v>
      </c>
      <c r="G45" s="111" t="str">
        <f>[41]Abril!$K$10</f>
        <v>*</v>
      </c>
      <c r="H45" s="111" t="str">
        <f>[41]Abril!$K$11</f>
        <v>*</v>
      </c>
      <c r="I45" s="111" t="str">
        <f>[41]Abril!$K$12</f>
        <v>*</v>
      </c>
      <c r="J45" s="111" t="str">
        <f>[41]Abril!$K$13</f>
        <v>*</v>
      </c>
      <c r="K45" s="111" t="str">
        <f>[41]Abril!$K$14</f>
        <v>*</v>
      </c>
      <c r="L45" s="111" t="str">
        <f>[41]Abril!$K$15</f>
        <v>*</v>
      </c>
      <c r="M45" s="111" t="str">
        <f>[41]Abril!$K$16</f>
        <v>*</v>
      </c>
      <c r="N45" s="111" t="str">
        <f>[41]Abril!$K$17</f>
        <v>*</v>
      </c>
      <c r="O45" s="111" t="str">
        <f>[41]Abril!$K$18</f>
        <v>*</v>
      </c>
      <c r="P45" s="111" t="str">
        <f>[41]Abril!$K$19</f>
        <v>*</v>
      </c>
      <c r="Q45" s="111" t="str">
        <f>[41]Abril!$K$20</f>
        <v>*</v>
      </c>
      <c r="R45" s="111" t="str">
        <f>[41]Abril!$K$21</f>
        <v>*</v>
      </c>
      <c r="S45" s="111" t="str">
        <f>[41]Abril!$K$22</f>
        <v>*</v>
      </c>
      <c r="T45" s="111" t="str">
        <f>[41]Abril!$K$23</f>
        <v>*</v>
      </c>
      <c r="U45" s="111" t="str">
        <f>[41]Abril!$K$24</f>
        <v>*</v>
      </c>
      <c r="V45" s="111" t="str">
        <f>[41]Abril!$K$25</f>
        <v>*</v>
      </c>
      <c r="W45" s="111" t="str">
        <f>[41]Abril!$K$26</f>
        <v>*</v>
      </c>
      <c r="X45" s="111" t="str">
        <f>[41]Abril!$K$27</f>
        <v>*</v>
      </c>
      <c r="Y45" s="111" t="str">
        <f>[41]Abril!$K$28</f>
        <v>*</v>
      </c>
      <c r="Z45" s="111" t="str">
        <f>[41]Abril!$K$29</f>
        <v>*</v>
      </c>
      <c r="AA45" s="111" t="str">
        <f>[41]Abril!$K$30</f>
        <v>*</v>
      </c>
      <c r="AB45" s="111" t="str">
        <f>[41]Abril!$K$31</f>
        <v>*</v>
      </c>
      <c r="AC45" s="111" t="str">
        <f>[41]Abril!$K$32</f>
        <v>*</v>
      </c>
      <c r="AD45" s="111" t="str">
        <f>[41]Abril!$K$33</f>
        <v>*</v>
      </c>
      <c r="AE45" s="111" t="str">
        <f>[41]Abril!$K$34</f>
        <v>*</v>
      </c>
      <c r="AF45" s="116">
        <f t="shared" si="4"/>
        <v>0</v>
      </c>
      <c r="AG45" s="118">
        <f t="shared" si="5"/>
        <v>0</v>
      </c>
      <c r="AH45" s="56">
        <f t="shared" ref="AH45:AH50" si="6">COUNTIF(B45:AE45,"=0,0")</f>
        <v>0</v>
      </c>
      <c r="AI45" s="12" t="s">
        <v>35</v>
      </c>
    </row>
    <row r="46" spans="1:36" x14ac:dyDescent="0.2">
      <c r="A46" s="123" t="s">
        <v>20</v>
      </c>
      <c r="B46" s="111" t="str">
        <f>[42]Abril!$K$5</f>
        <v>*</v>
      </c>
      <c r="C46" s="111" t="str">
        <f>[42]Abril!$K$6</f>
        <v>*</v>
      </c>
      <c r="D46" s="111" t="str">
        <f>[42]Abril!$K$7</f>
        <v>*</v>
      </c>
      <c r="E46" s="111" t="str">
        <f>[42]Abril!$K$8</f>
        <v>*</v>
      </c>
      <c r="F46" s="111" t="str">
        <f>[42]Abril!$K$9</f>
        <v>*</v>
      </c>
      <c r="G46" s="111" t="str">
        <f>[42]Abril!$K$10</f>
        <v>*</v>
      </c>
      <c r="H46" s="111" t="str">
        <f>[42]Abril!$K$11</f>
        <v>*</v>
      </c>
      <c r="I46" s="111" t="str">
        <f>[42]Abril!$K$12</f>
        <v>*</v>
      </c>
      <c r="J46" s="111" t="str">
        <f>[42]Abril!$K$13</f>
        <v>*</v>
      </c>
      <c r="K46" s="111" t="str">
        <f>[42]Abril!$K$14</f>
        <v>*</v>
      </c>
      <c r="L46" s="111" t="str">
        <f>[42]Abril!$K$15</f>
        <v>*</v>
      </c>
      <c r="M46" s="111" t="str">
        <f>[42]Abril!$K$16</f>
        <v>*</v>
      </c>
      <c r="N46" s="111" t="str">
        <f>[42]Abril!$K$17</f>
        <v>*</v>
      </c>
      <c r="O46" s="111" t="str">
        <f>[42]Abril!$K$18</f>
        <v>*</v>
      </c>
      <c r="P46" s="111" t="str">
        <f>[42]Abril!$K$19</f>
        <v>*</v>
      </c>
      <c r="Q46" s="111">
        <f>[42]Abril!$K$20</f>
        <v>0</v>
      </c>
      <c r="R46" s="111">
        <f>[42]Abril!$K$21</f>
        <v>0.60000000000000009</v>
      </c>
      <c r="S46" s="111">
        <f>[42]Abril!$K$22</f>
        <v>70.000000000000014</v>
      </c>
      <c r="T46" s="111">
        <f>[42]Abril!$K$23</f>
        <v>24.6</v>
      </c>
      <c r="U46" s="111">
        <f>[42]Abril!$K$24</f>
        <v>1.4</v>
      </c>
      <c r="V46" s="111">
        <f>[42]Abril!$K$25</f>
        <v>0</v>
      </c>
      <c r="W46" s="111">
        <f>[42]Abril!$K$26</f>
        <v>0</v>
      </c>
      <c r="X46" s="111">
        <f>[42]Abril!$K$27</f>
        <v>0</v>
      </c>
      <c r="Y46" s="111">
        <f>[42]Abril!$K$28</f>
        <v>37.6</v>
      </c>
      <c r="Z46" s="111">
        <f>[42]Abril!$K$29</f>
        <v>8.4</v>
      </c>
      <c r="AA46" s="111">
        <f>[42]Abril!$K$30</f>
        <v>8.3999999999999986</v>
      </c>
      <c r="AB46" s="111">
        <f>[42]Abril!$K$31</f>
        <v>3.8</v>
      </c>
      <c r="AC46" s="111">
        <f>[42]Abril!$K$32</f>
        <v>20.799999999999997</v>
      </c>
      <c r="AD46" s="111">
        <f>[42]Abril!$K$33</f>
        <v>0</v>
      </c>
      <c r="AE46" s="111">
        <f>[42]Abril!$K$34</f>
        <v>0</v>
      </c>
      <c r="AF46" s="116">
        <f t="shared" si="4"/>
        <v>175.60000000000002</v>
      </c>
      <c r="AG46" s="118">
        <f t="shared" si="5"/>
        <v>70.000000000000014</v>
      </c>
      <c r="AH46" s="56">
        <f t="shared" si="6"/>
        <v>6</v>
      </c>
    </row>
    <row r="47" spans="1:36" s="120" customFormat="1" x14ac:dyDescent="0.2">
      <c r="A47" s="124" t="s">
        <v>1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4.2</v>
      </c>
      <c r="J47" s="11">
        <v>0</v>
      </c>
      <c r="K47" s="11">
        <v>0</v>
      </c>
      <c r="L47" s="11">
        <v>0</v>
      </c>
      <c r="M47" s="11">
        <v>46.8</v>
      </c>
      <c r="N47" s="11">
        <v>5.4</v>
      </c>
      <c r="O47" s="11">
        <v>0</v>
      </c>
      <c r="P47" s="11">
        <v>0</v>
      </c>
      <c r="Q47" s="11">
        <v>15</v>
      </c>
      <c r="R47" s="11">
        <v>0</v>
      </c>
      <c r="S47" s="11">
        <v>12.2</v>
      </c>
      <c r="T47" s="11">
        <v>30.4</v>
      </c>
      <c r="U47" s="11">
        <v>0.2</v>
      </c>
      <c r="V47" s="11">
        <v>0</v>
      </c>
      <c r="W47" s="11">
        <v>0</v>
      </c>
      <c r="X47" s="11">
        <v>0.2</v>
      </c>
      <c r="Y47" s="11">
        <v>17.399999999999999</v>
      </c>
      <c r="Z47" s="11">
        <v>5.8</v>
      </c>
      <c r="AA47" s="11">
        <v>0.2</v>
      </c>
      <c r="AB47" s="11">
        <v>0.4</v>
      </c>
      <c r="AC47" s="11">
        <v>0.6</v>
      </c>
      <c r="AD47" s="11">
        <v>0</v>
      </c>
      <c r="AE47" s="11">
        <v>0</v>
      </c>
      <c r="AF47" s="116">
        <f t="shared" si="4"/>
        <v>138.80000000000001</v>
      </c>
      <c r="AG47" s="118">
        <f t="shared" si="5"/>
        <v>46.8</v>
      </c>
      <c r="AH47" s="56">
        <f t="shared" si="6"/>
        <v>17</v>
      </c>
    </row>
    <row r="48" spans="1:36" s="21" customFormat="1" hidden="1" x14ac:dyDescent="0.2">
      <c r="A48" s="124" t="s">
        <v>49</v>
      </c>
      <c r="B48" s="11" t="s">
        <v>197</v>
      </c>
      <c r="C48" s="11" t="s">
        <v>197</v>
      </c>
      <c r="D48" s="11" t="s">
        <v>197</v>
      </c>
      <c r="E48" s="11" t="s">
        <v>197</v>
      </c>
      <c r="F48" s="11" t="s">
        <v>197</v>
      </c>
      <c r="G48" s="11" t="s">
        <v>197</v>
      </c>
      <c r="H48" s="11" t="s">
        <v>197</v>
      </c>
      <c r="I48" s="11" t="s">
        <v>197</v>
      </c>
      <c r="J48" s="11" t="s">
        <v>197</v>
      </c>
      <c r="K48" s="11" t="s">
        <v>197</v>
      </c>
      <c r="L48" s="11" t="s">
        <v>197</v>
      </c>
      <c r="M48" s="11" t="s">
        <v>197</v>
      </c>
      <c r="N48" s="11" t="s">
        <v>197</v>
      </c>
      <c r="O48" s="11" t="s">
        <v>197</v>
      </c>
      <c r="P48" s="11" t="s">
        <v>197</v>
      </c>
      <c r="Q48" s="11" t="s">
        <v>197</v>
      </c>
      <c r="R48" s="11" t="s">
        <v>197</v>
      </c>
      <c r="S48" s="11" t="s">
        <v>197</v>
      </c>
      <c r="T48" s="11" t="s">
        <v>197</v>
      </c>
      <c r="U48" s="11" t="s">
        <v>197</v>
      </c>
      <c r="V48" s="11" t="s">
        <v>197</v>
      </c>
      <c r="W48" s="11" t="s">
        <v>197</v>
      </c>
      <c r="X48" s="11" t="s">
        <v>197</v>
      </c>
      <c r="Y48" s="11" t="s">
        <v>197</v>
      </c>
      <c r="Z48" s="11" t="s">
        <v>197</v>
      </c>
      <c r="AA48" s="11" t="s">
        <v>197</v>
      </c>
      <c r="AB48" s="11" t="s">
        <v>197</v>
      </c>
      <c r="AC48" s="11" t="s">
        <v>197</v>
      </c>
      <c r="AD48" s="11" t="s">
        <v>197</v>
      </c>
      <c r="AE48" s="11" t="s">
        <v>197</v>
      </c>
      <c r="AF48" s="116">
        <f t="shared" si="4"/>
        <v>0</v>
      </c>
      <c r="AG48" s="118">
        <f t="shared" si="5"/>
        <v>0</v>
      </c>
      <c r="AH48" s="56">
        <f t="shared" si="6"/>
        <v>0</v>
      </c>
    </row>
    <row r="49" spans="1:37" s="21" customFormat="1" hidden="1" x14ac:dyDescent="0.2">
      <c r="A49" s="124" t="s">
        <v>31</v>
      </c>
      <c r="B49" s="11" t="s">
        <v>197</v>
      </c>
      <c r="C49" s="11" t="s">
        <v>197</v>
      </c>
      <c r="D49" s="11" t="s">
        <v>197</v>
      </c>
      <c r="E49" s="11" t="s">
        <v>197</v>
      </c>
      <c r="F49" s="11" t="s">
        <v>197</v>
      </c>
      <c r="G49" s="11" t="s">
        <v>197</v>
      </c>
      <c r="H49" s="11" t="s">
        <v>197</v>
      </c>
      <c r="I49" s="11" t="s">
        <v>197</v>
      </c>
      <c r="J49" s="11" t="s">
        <v>197</v>
      </c>
      <c r="K49" s="11" t="s">
        <v>197</v>
      </c>
      <c r="L49" s="11" t="s">
        <v>197</v>
      </c>
      <c r="M49" s="11" t="s">
        <v>197</v>
      </c>
      <c r="N49" s="11" t="s">
        <v>197</v>
      </c>
      <c r="O49" s="11" t="s">
        <v>197</v>
      </c>
      <c r="P49" s="11" t="s">
        <v>197</v>
      </c>
      <c r="Q49" s="11" t="s">
        <v>197</v>
      </c>
      <c r="R49" s="11" t="s">
        <v>197</v>
      </c>
      <c r="S49" s="11" t="s">
        <v>197</v>
      </c>
      <c r="T49" s="11" t="s">
        <v>197</v>
      </c>
      <c r="U49" s="11" t="s">
        <v>197</v>
      </c>
      <c r="V49" s="11" t="s">
        <v>197</v>
      </c>
      <c r="W49" s="11" t="s">
        <v>197</v>
      </c>
      <c r="X49" s="11" t="s">
        <v>197</v>
      </c>
      <c r="Y49" s="11" t="s">
        <v>197</v>
      </c>
      <c r="Z49" s="11" t="s">
        <v>197</v>
      </c>
      <c r="AA49" s="11" t="s">
        <v>197</v>
      </c>
      <c r="AB49" s="11" t="s">
        <v>197</v>
      </c>
      <c r="AC49" s="11" t="s">
        <v>197</v>
      </c>
      <c r="AD49" s="11" t="s">
        <v>197</v>
      </c>
      <c r="AE49" s="11" t="s">
        <v>197</v>
      </c>
      <c r="AF49" s="116">
        <f t="shared" si="4"/>
        <v>0</v>
      </c>
      <c r="AG49" s="118">
        <f t="shared" si="5"/>
        <v>0</v>
      </c>
      <c r="AH49" s="56">
        <f t="shared" si="6"/>
        <v>0</v>
      </c>
    </row>
    <row r="50" spans="1:37" s="21" customFormat="1" x14ac:dyDescent="0.2">
      <c r="A50" s="124" t="s">
        <v>231</v>
      </c>
      <c r="B50" s="11">
        <v>7.4</v>
      </c>
      <c r="C50" s="11">
        <v>2.6</v>
      </c>
      <c r="D50" s="11">
        <v>0</v>
      </c>
      <c r="E50" s="11">
        <v>0.6</v>
      </c>
      <c r="F50" s="11">
        <v>0</v>
      </c>
      <c r="G50" s="11">
        <v>0</v>
      </c>
      <c r="H50" s="11">
        <v>0</v>
      </c>
      <c r="I50" s="11">
        <v>7.2</v>
      </c>
      <c r="J50" s="11">
        <v>0.2</v>
      </c>
      <c r="K50" s="11">
        <v>0</v>
      </c>
      <c r="L50" s="11">
        <v>0</v>
      </c>
      <c r="M50" s="11">
        <v>9.1999999999999993</v>
      </c>
      <c r="N50" s="11">
        <v>2.8</v>
      </c>
      <c r="O50" s="11">
        <v>20.6</v>
      </c>
      <c r="P50" s="11">
        <v>0.6</v>
      </c>
      <c r="Q50" s="11">
        <v>17</v>
      </c>
      <c r="R50" s="11">
        <v>14</v>
      </c>
      <c r="S50" s="11">
        <v>37.200000000000003</v>
      </c>
      <c r="T50" s="11">
        <v>70.599999999999994</v>
      </c>
      <c r="U50" s="11">
        <v>2.2000000000000002</v>
      </c>
      <c r="V50" s="11">
        <v>0</v>
      </c>
      <c r="W50" s="11">
        <v>0</v>
      </c>
      <c r="X50" s="11">
        <v>0</v>
      </c>
      <c r="Y50" s="11">
        <v>68.8</v>
      </c>
      <c r="Z50" s="11">
        <v>27</v>
      </c>
      <c r="AA50" s="11">
        <v>1.6</v>
      </c>
      <c r="AB50" s="11">
        <v>2.8</v>
      </c>
      <c r="AC50" s="11">
        <v>8.1999999999999993</v>
      </c>
      <c r="AD50" s="11">
        <v>0</v>
      </c>
      <c r="AE50" s="11">
        <v>0</v>
      </c>
      <c r="AF50" s="116">
        <f t="shared" si="4"/>
        <v>300.60000000000002</v>
      </c>
      <c r="AG50" s="118">
        <f t="shared" si="5"/>
        <v>70.599999999999994</v>
      </c>
      <c r="AH50" s="56">
        <f t="shared" si="6"/>
        <v>11</v>
      </c>
    </row>
    <row r="51" spans="1:37" s="21" customFormat="1" hidden="1" x14ac:dyDescent="0.2">
      <c r="A51" s="124" t="s">
        <v>232</v>
      </c>
      <c r="B51" s="11" t="s">
        <v>197</v>
      </c>
      <c r="C51" s="11" t="s">
        <v>197</v>
      </c>
      <c r="D51" s="11" t="s">
        <v>197</v>
      </c>
      <c r="E51" s="11" t="s">
        <v>197</v>
      </c>
      <c r="F51" s="11" t="s">
        <v>197</v>
      </c>
      <c r="G51" s="11" t="s">
        <v>197</v>
      </c>
      <c r="H51" s="11" t="s">
        <v>197</v>
      </c>
      <c r="I51" s="11" t="s">
        <v>197</v>
      </c>
      <c r="J51" s="11" t="s">
        <v>197</v>
      </c>
      <c r="K51" s="11" t="s">
        <v>197</v>
      </c>
      <c r="L51" s="11" t="s">
        <v>197</v>
      </c>
      <c r="M51" s="11" t="s">
        <v>197</v>
      </c>
      <c r="N51" s="11" t="s">
        <v>197</v>
      </c>
      <c r="O51" s="11" t="s">
        <v>197</v>
      </c>
      <c r="P51" s="11" t="s">
        <v>197</v>
      </c>
      <c r="Q51" s="11" t="s">
        <v>197</v>
      </c>
      <c r="R51" s="11" t="s">
        <v>197</v>
      </c>
      <c r="S51" s="11" t="s">
        <v>197</v>
      </c>
      <c r="T51" s="11" t="s">
        <v>197</v>
      </c>
      <c r="U51" s="11" t="s">
        <v>197</v>
      </c>
      <c r="V51" s="11" t="s">
        <v>197</v>
      </c>
      <c r="W51" s="11" t="s">
        <v>197</v>
      </c>
      <c r="X51" s="11" t="s">
        <v>197</v>
      </c>
      <c r="Y51" s="11" t="s">
        <v>197</v>
      </c>
      <c r="Z51" s="11" t="s">
        <v>197</v>
      </c>
      <c r="AA51" s="11" t="s">
        <v>197</v>
      </c>
      <c r="AB51" s="11" t="s">
        <v>197</v>
      </c>
      <c r="AC51" s="11" t="s">
        <v>197</v>
      </c>
      <c r="AD51" s="11" t="s">
        <v>197</v>
      </c>
      <c r="AE51" s="11" t="s">
        <v>197</v>
      </c>
      <c r="AF51" s="116" t="s">
        <v>197</v>
      </c>
      <c r="AG51" s="118" t="s">
        <v>197</v>
      </c>
      <c r="AH51" s="56">
        <f t="shared" ref="AH51:AH75" si="7">COUNTIF(B51:AE51,"=0,0")</f>
        <v>0</v>
      </c>
    </row>
    <row r="52" spans="1:37" s="21" customFormat="1" x14ac:dyDescent="0.2">
      <c r="A52" s="124" t="s">
        <v>233</v>
      </c>
      <c r="B52" s="11">
        <v>11.8</v>
      </c>
      <c r="C52" s="11">
        <v>0.6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5.6</v>
      </c>
      <c r="J52" s="11">
        <v>0</v>
      </c>
      <c r="K52" s="11">
        <v>0</v>
      </c>
      <c r="L52" s="11">
        <v>0</v>
      </c>
      <c r="M52" s="11">
        <v>7.8</v>
      </c>
      <c r="N52" s="11">
        <v>2</v>
      </c>
      <c r="O52" s="11">
        <v>16.8</v>
      </c>
      <c r="P52" s="11">
        <v>0.2</v>
      </c>
      <c r="Q52" s="11">
        <v>11.2</v>
      </c>
      <c r="R52" s="11">
        <v>13.2</v>
      </c>
      <c r="S52" s="11">
        <v>20</v>
      </c>
      <c r="T52" s="11">
        <v>72.8</v>
      </c>
      <c r="U52" s="11">
        <v>1.6</v>
      </c>
      <c r="V52" s="11">
        <v>0</v>
      </c>
      <c r="W52" s="11">
        <v>0</v>
      </c>
      <c r="X52" s="11">
        <v>0</v>
      </c>
      <c r="Y52" s="11">
        <v>54.8</v>
      </c>
      <c r="Z52" s="11">
        <v>28.8</v>
      </c>
      <c r="AA52" s="11">
        <v>0.2</v>
      </c>
      <c r="AB52" s="11">
        <v>0.4</v>
      </c>
      <c r="AC52" s="11">
        <v>5.6</v>
      </c>
      <c r="AD52" s="11">
        <v>0</v>
      </c>
      <c r="AE52" s="11">
        <v>0</v>
      </c>
      <c r="AF52" s="116">
        <f t="shared" si="4"/>
        <v>253.39999999999998</v>
      </c>
      <c r="AG52" s="118">
        <f t="shared" si="5"/>
        <v>72.8</v>
      </c>
      <c r="AH52" s="56">
        <f t="shared" si="7"/>
        <v>13</v>
      </c>
      <c r="AJ52" s="121"/>
    </row>
    <row r="53" spans="1:37" s="21" customFormat="1" x14ac:dyDescent="0.2">
      <c r="A53" s="124" t="s">
        <v>234</v>
      </c>
      <c r="B53" s="11">
        <v>12.2</v>
      </c>
      <c r="C53" s="11">
        <v>0</v>
      </c>
      <c r="D53" s="11">
        <v>14</v>
      </c>
      <c r="E53" s="11">
        <v>4.5999999999999996</v>
      </c>
      <c r="F53" s="11">
        <v>0.2</v>
      </c>
      <c r="G53" s="11">
        <v>0</v>
      </c>
      <c r="H53" s="11">
        <v>0</v>
      </c>
      <c r="I53" s="11">
        <v>23</v>
      </c>
      <c r="J53" s="11">
        <v>5.2</v>
      </c>
      <c r="K53" s="11">
        <v>0</v>
      </c>
      <c r="L53" s="11">
        <v>2.6</v>
      </c>
      <c r="M53" s="11">
        <v>7.6</v>
      </c>
      <c r="N53" s="11">
        <v>5.8</v>
      </c>
      <c r="O53" s="11">
        <v>22.4</v>
      </c>
      <c r="P53" s="11">
        <v>0.2</v>
      </c>
      <c r="Q53" s="11">
        <v>25.4</v>
      </c>
      <c r="R53" s="11">
        <v>0</v>
      </c>
      <c r="S53" s="11">
        <v>49.2</v>
      </c>
      <c r="T53" s="11">
        <v>49.2</v>
      </c>
      <c r="U53" s="11">
        <v>1.4</v>
      </c>
      <c r="V53" s="11">
        <v>1</v>
      </c>
      <c r="W53" s="11">
        <v>0</v>
      </c>
      <c r="X53" s="11">
        <v>0.6</v>
      </c>
      <c r="Y53" s="11">
        <v>15</v>
      </c>
      <c r="Z53" s="11">
        <v>17.8</v>
      </c>
      <c r="AA53" s="11">
        <v>6.2</v>
      </c>
      <c r="AB53" s="11">
        <v>11</v>
      </c>
      <c r="AC53" s="11">
        <v>10.199999999999999</v>
      </c>
      <c r="AD53" s="11">
        <v>0</v>
      </c>
      <c r="AE53" s="11">
        <v>0</v>
      </c>
      <c r="AF53" s="116">
        <f t="shared" si="4"/>
        <v>284.79999999999995</v>
      </c>
      <c r="AG53" s="118">
        <f t="shared" si="5"/>
        <v>49.2</v>
      </c>
      <c r="AH53" s="56">
        <f t="shared" si="7"/>
        <v>8</v>
      </c>
      <c r="AI53" s="121"/>
      <c r="AJ53" s="121"/>
    </row>
    <row r="54" spans="1:37" s="21" customFormat="1" x14ac:dyDescent="0.2">
      <c r="A54" s="124" t="s">
        <v>235</v>
      </c>
      <c r="B54" s="11">
        <v>23.4</v>
      </c>
      <c r="C54" s="11">
        <v>0.2</v>
      </c>
      <c r="D54" s="11">
        <v>0.2</v>
      </c>
      <c r="E54" s="11">
        <v>0</v>
      </c>
      <c r="F54" s="11">
        <v>0</v>
      </c>
      <c r="G54" s="11">
        <v>0</v>
      </c>
      <c r="H54" s="11">
        <v>1.8</v>
      </c>
      <c r="I54" s="11">
        <v>0</v>
      </c>
      <c r="J54" s="11">
        <v>0</v>
      </c>
      <c r="K54" s="11">
        <v>0.2</v>
      </c>
      <c r="L54" s="11">
        <v>2.2000000000000002</v>
      </c>
      <c r="M54" s="11">
        <v>71.2</v>
      </c>
      <c r="N54" s="11">
        <v>4.2</v>
      </c>
      <c r="O54" s="11">
        <v>0</v>
      </c>
      <c r="P54" s="11">
        <v>0.6</v>
      </c>
      <c r="Q54" s="11">
        <v>72.8</v>
      </c>
      <c r="R54" s="11">
        <v>0.2</v>
      </c>
      <c r="S54" s="11">
        <v>0.4</v>
      </c>
      <c r="T54" s="11">
        <v>14.4</v>
      </c>
      <c r="U54" s="11">
        <v>0.2</v>
      </c>
      <c r="V54" s="11">
        <v>0.4</v>
      </c>
      <c r="W54" s="11">
        <v>0</v>
      </c>
      <c r="X54" s="11">
        <v>0</v>
      </c>
      <c r="Y54" s="11">
        <v>16.8</v>
      </c>
      <c r="Z54" s="11">
        <v>15.8</v>
      </c>
      <c r="AA54" s="11">
        <v>0.8</v>
      </c>
      <c r="AB54" s="11">
        <v>3</v>
      </c>
      <c r="AC54" s="11">
        <v>2</v>
      </c>
      <c r="AD54" s="11">
        <v>0.4</v>
      </c>
      <c r="AE54" s="11">
        <v>0</v>
      </c>
      <c r="AF54" s="116">
        <f t="shared" si="4"/>
        <v>231.20000000000005</v>
      </c>
      <c r="AG54" s="118">
        <f t="shared" si="5"/>
        <v>72.8</v>
      </c>
      <c r="AH54" s="56">
        <f t="shared" si="7"/>
        <v>9</v>
      </c>
      <c r="AI54" s="121"/>
    </row>
    <row r="55" spans="1:37" s="21" customFormat="1" x14ac:dyDescent="0.2">
      <c r="A55" s="124" t="s">
        <v>236</v>
      </c>
      <c r="B55" s="11">
        <v>9.6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5</v>
      </c>
      <c r="I55" s="11">
        <v>0</v>
      </c>
      <c r="J55" s="11">
        <v>0</v>
      </c>
      <c r="K55" s="11">
        <v>0</v>
      </c>
      <c r="L55" s="11">
        <v>5</v>
      </c>
      <c r="M55" s="11">
        <v>69.2</v>
      </c>
      <c r="N55" s="11">
        <v>5.4</v>
      </c>
      <c r="O55" s="11">
        <v>0</v>
      </c>
      <c r="P55" s="11">
        <v>0.4</v>
      </c>
      <c r="Q55" s="11">
        <v>34</v>
      </c>
      <c r="R55" s="11">
        <v>0.4</v>
      </c>
      <c r="S55" s="11">
        <v>0.6</v>
      </c>
      <c r="T55" s="11">
        <v>3.2</v>
      </c>
      <c r="U55" s="11">
        <v>0</v>
      </c>
      <c r="V55" s="11">
        <v>0</v>
      </c>
      <c r="W55" s="11">
        <v>0.6</v>
      </c>
      <c r="X55" s="11">
        <v>0</v>
      </c>
      <c r="Y55" s="11">
        <v>5.6</v>
      </c>
      <c r="Z55" s="11">
        <v>20</v>
      </c>
      <c r="AA55" s="11">
        <v>0.2</v>
      </c>
      <c r="AB55" s="11">
        <v>0</v>
      </c>
      <c r="AC55" s="11">
        <v>1.6</v>
      </c>
      <c r="AD55" s="11">
        <v>0</v>
      </c>
      <c r="AE55" s="11">
        <v>0</v>
      </c>
      <c r="AF55" s="116">
        <f t="shared" si="4"/>
        <v>160.79999999999998</v>
      </c>
      <c r="AG55" s="118">
        <f t="shared" si="5"/>
        <v>69.2</v>
      </c>
      <c r="AH55" s="56">
        <f t="shared" si="7"/>
        <v>15</v>
      </c>
    </row>
    <row r="56" spans="1:37" s="21" customFormat="1" x14ac:dyDescent="0.2">
      <c r="A56" s="124" t="s">
        <v>6</v>
      </c>
      <c r="B56" s="11">
        <v>6.4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90</v>
      </c>
      <c r="J56" s="11">
        <v>3.6</v>
      </c>
      <c r="K56" s="11">
        <v>0</v>
      </c>
      <c r="L56" s="11">
        <v>0</v>
      </c>
      <c r="M56" s="11">
        <v>1</v>
      </c>
      <c r="N56" s="11">
        <v>24.6</v>
      </c>
      <c r="O56" s="11">
        <v>0</v>
      </c>
      <c r="P56" s="11">
        <v>0</v>
      </c>
      <c r="Q56" s="11">
        <v>49.2</v>
      </c>
      <c r="R56" s="11">
        <v>1.8</v>
      </c>
      <c r="S56" s="11">
        <v>30</v>
      </c>
      <c r="T56" s="11">
        <v>15</v>
      </c>
      <c r="U56" s="11">
        <v>0.2</v>
      </c>
      <c r="V56" s="11">
        <v>0</v>
      </c>
      <c r="W56" s="11">
        <v>0</v>
      </c>
      <c r="X56" s="11">
        <v>25.2</v>
      </c>
      <c r="Y56" s="11">
        <v>18.600000000000001</v>
      </c>
      <c r="Z56" s="11">
        <v>32</v>
      </c>
      <c r="AA56" s="11">
        <v>0</v>
      </c>
      <c r="AB56" s="11">
        <v>0.2</v>
      </c>
      <c r="AC56" s="11">
        <v>8.4</v>
      </c>
      <c r="AD56" s="11">
        <v>0</v>
      </c>
      <c r="AE56" s="11">
        <v>0</v>
      </c>
      <c r="AF56" s="116">
        <f t="shared" si="4"/>
        <v>306.2</v>
      </c>
      <c r="AG56" s="118">
        <f t="shared" si="5"/>
        <v>90</v>
      </c>
      <c r="AH56" s="56">
        <f t="shared" si="7"/>
        <v>15</v>
      </c>
      <c r="AI56" s="121"/>
    </row>
    <row r="57" spans="1:37" s="21" customFormat="1" x14ac:dyDescent="0.2">
      <c r="A57" s="124" t="s">
        <v>237</v>
      </c>
      <c r="B57" s="11">
        <v>0</v>
      </c>
      <c r="C57" s="11">
        <v>1.6</v>
      </c>
      <c r="D57" s="11">
        <v>0.4</v>
      </c>
      <c r="E57" s="11">
        <v>0</v>
      </c>
      <c r="F57" s="11">
        <v>0</v>
      </c>
      <c r="G57" s="11">
        <v>0</v>
      </c>
      <c r="H57" s="11">
        <v>0</v>
      </c>
      <c r="I57" s="11">
        <v>4.8</v>
      </c>
      <c r="J57" s="11">
        <v>0.2</v>
      </c>
      <c r="K57" s="11">
        <v>0</v>
      </c>
      <c r="L57" s="11">
        <v>0</v>
      </c>
      <c r="M57" s="11">
        <v>22.2</v>
      </c>
      <c r="N57" s="11">
        <v>8.1999999999999993</v>
      </c>
      <c r="O57" s="11">
        <v>0</v>
      </c>
      <c r="P57" s="11">
        <v>0</v>
      </c>
      <c r="Q57" s="11">
        <v>24.4</v>
      </c>
      <c r="R57" s="11">
        <v>17.399999999999999</v>
      </c>
      <c r="S57" s="11">
        <v>3.4</v>
      </c>
      <c r="T57" s="11">
        <v>87.6</v>
      </c>
      <c r="U57" s="11">
        <v>0.8</v>
      </c>
      <c r="V57" s="11">
        <v>0</v>
      </c>
      <c r="W57" s="11">
        <v>0</v>
      </c>
      <c r="X57" s="11">
        <v>0</v>
      </c>
      <c r="Y57" s="11">
        <v>44.4</v>
      </c>
      <c r="Z57" s="11">
        <v>8.6</v>
      </c>
      <c r="AA57" s="11">
        <v>0.2</v>
      </c>
      <c r="AB57" s="11">
        <v>0.6</v>
      </c>
      <c r="AC57" s="11">
        <v>27.2</v>
      </c>
      <c r="AD57" s="11">
        <v>0</v>
      </c>
      <c r="AE57" s="11">
        <v>0</v>
      </c>
      <c r="AF57" s="116">
        <f t="shared" si="4"/>
        <v>251.99999999999997</v>
      </c>
      <c r="AG57" s="118">
        <f t="shared" si="5"/>
        <v>87.6</v>
      </c>
      <c r="AH57" s="56">
        <f t="shared" si="7"/>
        <v>14</v>
      </c>
      <c r="AI57" s="121"/>
    </row>
    <row r="58" spans="1:37" s="21" customFormat="1" x14ac:dyDescent="0.2">
      <c r="A58" s="124" t="s">
        <v>7</v>
      </c>
      <c r="B58" s="11">
        <v>1.4</v>
      </c>
      <c r="C58" s="11">
        <v>22.2</v>
      </c>
      <c r="D58" s="11">
        <v>15.8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87.2</v>
      </c>
      <c r="N58" s="11">
        <v>0.4</v>
      </c>
      <c r="O58" s="11">
        <v>0</v>
      </c>
      <c r="P58" s="11">
        <v>2.2000000000000002</v>
      </c>
      <c r="Q58" s="11">
        <v>0.4</v>
      </c>
      <c r="R58" s="11">
        <v>4.2</v>
      </c>
      <c r="S58" s="11">
        <v>52.2</v>
      </c>
      <c r="T58" s="11">
        <v>22.4</v>
      </c>
      <c r="U58" s="11">
        <v>0.2</v>
      </c>
      <c r="V58" s="11">
        <v>0.2</v>
      </c>
      <c r="W58" s="11">
        <v>0</v>
      </c>
      <c r="X58" s="11">
        <v>0</v>
      </c>
      <c r="Y58" s="11">
        <v>46.8</v>
      </c>
      <c r="Z58" s="11">
        <v>8.6</v>
      </c>
      <c r="AA58" s="11">
        <v>5.2</v>
      </c>
      <c r="AB58" s="11">
        <v>5</v>
      </c>
      <c r="AC58" s="11">
        <v>0.2</v>
      </c>
      <c r="AD58" s="11">
        <v>0</v>
      </c>
      <c r="AE58" s="11">
        <v>0</v>
      </c>
      <c r="AF58" s="116">
        <f t="shared" si="4"/>
        <v>274.59999999999997</v>
      </c>
      <c r="AG58" s="118">
        <f t="shared" si="5"/>
        <v>87.2</v>
      </c>
      <c r="AH58" s="56">
        <f t="shared" si="7"/>
        <v>13</v>
      </c>
    </row>
    <row r="59" spans="1:37" s="21" customFormat="1" hidden="1" x14ac:dyDescent="0.2">
      <c r="A59" s="124" t="s">
        <v>238</v>
      </c>
      <c r="B59" s="11" t="s">
        <v>197</v>
      </c>
      <c r="C59" s="11" t="s">
        <v>197</v>
      </c>
      <c r="D59" s="11" t="s">
        <v>197</v>
      </c>
      <c r="E59" s="11" t="s">
        <v>197</v>
      </c>
      <c r="F59" s="11" t="s">
        <v>197</v>
      </c>
      <c r="G59" s="11" t="s">
        <v>197</v>
      </c>
      <c r="H59" s="11" t="s">
        <v>197</v>
      </c>
      <c r="I59" s="11" t="s">
        <v>197</v>
      </c>
      <c r="J59" s="11" t="s">
        <v>197</v>
      </c>
      <c r="K59" s="11" t="s">
        <v>197</v>
      </c>
      <c r="L59" s="11" t="s">
        <v>197</v>
      </c>
      <c r="M59" s="11" t="s">
        <v>197</v>
      </c>
      <c r="N59" s="11" t="s">
        <v>197</v>
      </c>
      <c r="O59" s="11" t="s">
        <v>197</v>
      </c>
      <c r="P59" s="11" t="s">
        <v>197</v>
      </c>
      <c r="Q59" s="11" t="s">
        <v>197</v>
      </c>
      <c r="R59" s="11" t="s">
        <v>197</v>
      </c>
      <c r="S59" s="11" t="s">
        <v>197</v>
      </c>
      <c r="T59" s="11" t="s">
        <v>197</v>
      </c>
      <c r="U59" s="11" t="s">
        <v>197</v>
      </c>
      <c r="V59" s="11" t="s">
        <v>197</v>
      </c>
      <c r="W59" s="11" t="s">
        <v>197</v>
      </c>
      <c r="X59" s="11" t="s">
        <v>197</v>
      </c>
      <c r="Y59" s="11" t="s">
        <v>197</v>
      </c>
      <c r="Z59" s="11" t="s">
        <v>197</v>
      </c>
      <c r="AA59" s="11" t="s">
        <v>197</v>
      </c>
      <c r="AB59" s="11" t="s">
        <v>197</v>
      </c>
      <c r="AC59" s="11" t="s">
        <v>197</v>
      </c>
      <c r="AD59" s="11" t="s">
        <v>197</v>
      </c>
      <c r="AE59" s="11" t="s">
        <v>197</v>
      </c>
      <c r="AF59" s="116" t="s">
        <v>197</v>
      </c>
      <c r="AG59" s="118" t="s">
        <v>197</v>
      </c>
      <c r="AH59" s="56">
        <f t="shared" si="7"/>
        <v>0</v>
      </c>
    </row>
    <row r="60" spans="1:37" s="21" customFormat="1" x14ac:dyDescent="0.2">
      <c r="A60" s="124" t="s">
        <v>9</v>
      </c>
      <c r="B60" s="11">
        <v>0</v>
      </c>
      <c r="C60" s="11">
        <v>0</v>
      </c>
      <c r="D60" s="11">
        <v>0.2</v>
      </c>
      <c r="E60" s="11">
        <v>0</v>
      </c>
      <c r="F60" s="11">
        <v>0</v>
      </c>
      <c r="G60" s="11">
        <v>0</v>
      </c>
      <c r="H60" s="11">
        <v>0</v>
      </c>
      <c r="I60" s="11">
        <v>5.6</v>
      </c>
      <c r="J60" s="11">
        <v>0</v>
      </c>
      <c r="K60" s="11">
        <v>0</v>
      </c>
      <c r="L60" s="11">
        <v>0</v>
      </c>
      <c r="M60" s="11">
        <v>28</v>
      </c>
      <c r="N60" s="11">
        <v>0.6</v>
      </c>
      <c r="O60" s="11">
        <v>0</v>
      </c>
      <c r="P60" s="11">
        <v>11.2</v>
      </c>
      <c r="Q60" s="11">
        <v>0.2</v>
      </c>
      <c r="R60" s="11">
        <v>20</v>
      </c>
      <c r="S60" s="11">
        <v>13.4</v>
      </c>
      <c r="T60" s="11">
        <v>18</v>
      </c>
      <c r="U60" s="11">
        <v>0.2</v>
      </c>
      <c r="V60" s="11">
        <v>0.2</v>
      </c>
      <c r="W60" s="11">
        <v>0</v>
      </c>
      <c r="X60" s="11">
        <v>0</v>
      </c>
      <c r="Y60" s="11">
        <v>63.8</v>
      </c>
      <c r="Z60" s="11">
        <v>8.1999999999999993</v>
      </c>
      <c r="AA60" s="11">
        <v>2.2000000000000002</v>
      </c>
      <c r="AB60" s="11">
        <v>0.8</v>
      </c>
      <c r="AC60" s="11">
        <v>8.6</v>
      </c>
      <c r="AD60" s="11">
        <v>0</v>
      </c>
      <c r="AE60" s="11">
        <v>0</v>
      </c>
      <c r="AF60" s="116">
        <f t="shared" si="4"/>
        <v>181.2</v>
      </c>
      <c r="AG60" s="118">
        <f t="shared" si="5"/>
        <v>63.8</v>
      </c>
      <c r="AH60" s="56">
        <f t="shared" si="7"/>
        <v>14</v>
      </c>
    </row>
    <row r="61" spans="1:37" s="21" customFormat="1" x14ac:dyDescent="0.2">
      <c r="A61" s="124" t="s">
        <v>11</v>
      </c>
      <c r="B61" s="11">
        <v>3.6</v>
      </c>
      <c r="C61" s="11">
        <v>11.4</v>
      </c>
      <c r="D61" s="11">
        <v>0.2</v>
      </c>
      <c r="E61" s="11">
        <v>0</v>
      </c>
      <c r="F61" s="11">
        <v>0</v>
      </c>
      <c r="G61" s="11">
        <v>0</v>
      </c>
      <c r="H61" s="11">
        <v>0</v>
      </c>
      <c r="I61" s="11">
        <v>4.2</v>
      </c>
      <c r="J61" s="11">
        <v>0</v>
      </c>
      <c r="K61" s="11">
        <v>0</v>
      </c>
      <c r="L61" s="11">
        <v>0</v>
      </c>
      <c r="M61" s="11">
        <v>30</v>
      </c>
      <c r="N61" s="11">
        <v>0.6</v>
      </c>
      <c r="O61" s="11">
        <v>0</v>
      </c>
      <c r="P61" s="11">
        <v>0.4</v>
      </c>
      <c r="Q61" s="11">
        <v>0</v>
      </c>
      <c r="R61" s="11">
        <v>14.8</v>
      </c>
      <c r="S61" s="11">
        <v>61.8</v>
      </c>
      <c r="T61" s="11">
        <v>54.4</v>
      </c>
      <c r="U61" s="11">
        <v>0.2</v>
      </c>
      <c r="V61" s="11">
        <v>0</v>
      </c>
      <c r="W61" s="11">
        <v>0</v>
      </c>
      <c r="X61" s="11">
        <v>0</v>
      </c>
      <c r="Y61" s="11">
        <v>57.8</v>
      </c>
      <c r="Z61" s="11">
        <v>5.4</v>
      </c>
      <c r="AA61" s="11">
        <v>0</v>
      </c>
      <c r="AB61" s="11">
        <v>29.4</v>
      </c>
      <c r="AC61" s="11">
        <v>10.6</v>
      </c>
      <c r="AD61" s="11">
        <v>0</v>
      </c>
      <c r="AE61" s="11">
        <v>0</v>
      </c>
      <c r="AF61" s="116">
        <f t="shared" si="4"/>
        <v>284.8</v>
      </c>
      <c r="AG61" s="118">
        <f t="shared" si="5"/>
        <v>61.8</v>
      </c>
      <c r="AH61" s="56">
        <f t="shared" si="7"/>
        <v>15</v>
      </c>
    </row>
    <row r="62" spans="1:37" s="21" customFormat="1" hidden="1" x14ac:dyDescent="0.2">
      <c r="A62" s="124" t="s">
        <v>239</v>
      </c>
      <c r="B62" s="11" t="s">
        <v>197</v>
      </c>
      <c r="C62" s="11" t="s">
        <v>197</v>
      </c>
      <c r="D62" s="11" t="s">
        <v>197</v>
      </c>
      <c r="E62" s="11" t="s">
        <v>197</v>
      </c>
      <c r="F62" s="11" t="s">
        <v>197</v>
      </c>
      <c r="G62" s="11" t="s">
        <v>197</v>
      </c>
      <c r="H62" s="11" t="s">
        <v>197</v>
      </c>
      <c r="I62" s="11" t="s">
        <v>197</v>
      </c>
      <c r="J62" s="11" t="s">
        <v>197</v>
      </c>
      <c r="K62" s="11" t="s">
        <v>197</v>
      </c>
      <c r="L62" s="11" t="s">
        <v>197</v>
      </c>
      <c r="M62" s="11" t="s">
        <v>197</v>
      </c>
      <c r="N62" s="11" t="s">
        <v>197</v>
      </c>
      <c r="O62" s="11" t="s">
        <v>197</v>
      </c>
      <c r="P62" s="11" t="s">
        <v>197</v>
      </c>
      <c r="Q62" s="11" t="s">
        <v>197</v>
      </c>
      <c r="R62" s="11" t="s">
        <v>197</v>
      </c>
      <c r="S62" s="11" t="s">
        <v>197</v>
      </c>
      <c r="T62" s="11" t="s">
        <v>197</v>
      </c>
      <c r="U62" s="11" t="s">
        <v>197</v>
      </c>
      <c r="V62" s="11" t="s">
        <v>197</v>
      </c>
      <c r="W62" s="11" t="s">
        <v>197</v>
      </c>
      <c r="X62" s="11" t="s">
        <v>197</v>
      </c>
      <c r="Y62" s="11" t="s">
        <v>197</v>
      </c>
      <c r="Z62" s="11" t="s">
        <v>197</v>
      </c>
      <c r="AA62" s="11" t="s">
        <v>197</v>
      </c>
      <c r="AB62" s="11" t="s">
        <v>197</v>
      </c>
      <c r="AC62" s="11" t="s">
        <v>197</v>
      </c>
      <c r="AD62" s="11" t="s">
        <v>197</v>
      </c>
      <c r="AE62" s="11" t="s">
        <v>197</v>
      </c>
      <c r="AF62" s="116" t="s">
        <v>197</v>
      </c>
      <c r="AG62" s="118" t="s">
        <v>197</v>
      </c>
      <c r="AH62" s="56">
        <f t="shared" si="7"/>
        <v>0</v>
      </c>
      <c r="AI62" s="121"/>
    </row>
    <row r="63" spans="1:37" s="120" customFormat="1" x14ac:dyDescent="0.2">
      <c r="A63" s="124" t="s">
        <v>15</v>
      </c>
      <c r="B63" s="11">
        <v>15.8</v>
      </c>
      <c r="C63" s="11">
        <v>17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8.6</v>
      </c>
      <c r="J63" s="11">
        <v>0</v>
      </c>
      <c r="K63" s="11">
        <v>0</v>
      </c>
      <c r="L63" s="11">
        <v>0.2</v>
      </c>
      <c r="M63" s="11">
        <v>22.2</v>
      </c>
      <c r="N63" s="11">
        <v>2</v>
      </c>
      <c r="O63" s="11">
        <v>0</v>
      </c>
      <c r="P63" s="11">
        <v>6</v>
      </c>
      <c r="Q63" s="11">
        <v>1.4</v>
      </c>
      <c r="R63" s="11">
        <v>3</v>
      </c>
      <c r="S63" s="11">
        <v>91.8</v>
      </c>
      <c r="T63" s="11">
        <v>44.6</v>
      </c>
      <c r="U63" s="11">
        <v>0</v>
      </c>
      <c r="V63" s="11">
        <v>0</v>
      </c>
      <c r="W63" s="11">
        <v>0</v>
      </c>
      <c r="X63" s="11">
        <v>0</v>
      </c>
      <c r="Y63" s="11">
        <v>69.599999999999994</v>
      </c>
      <c r="Z63" s="11">
        <v>7.4</v>
      </c>
      <c r="AA63" s="11">
        <v>0</v>
      </c>
      <c r="AB63" s="11">
        <v>18.8</v>
      </c>
      <c r="AC63" s="11">
        <v>1.4</v>
      </c>
      <c r="AD63" s="11">
        <v>0</v>
      </c>
      <c r="AE63" s="11">
        <v>0</v>
      </c>
      <c r="AF63" s="116">
        <f t="shared" si="4"/>
        <v>309.79999999999995</v>
      </c>
      <c r="AG63" s="118">
        <f t="shared" si="5"/>
        <v>91.8</v>
      </c>
      <c r="AH63" s="56">
        <f t="shared" si="7"/>
        <v>15</v>
      </c>
      <c r="AK63" s="120" t="s">
        <v>35</v>
      </c>
    </row>
    <row r="64" spans="1:37" s="21" customFormat="1" x14ac:dyDescent="0.2">
      <c r="A64" s="124" t="s">
        <v>240</v>
      </c>
      <c r="B64" s="11">
        <v>3</v>
      </c>
      <c r="C64" s="11">
        <v>0</v>
      </c>
      <c r="D64" s="11">
        <v>16.600000000000001</v>
      </c>
      <c r="E64" s="11">
        <v>9.1999999999999993</v>
      </c>
      <c r="F64" s="11">
        <v>0.4</v>
      </c>
      <c r="G64" s="11">
        <v>0</v>
      </c>
      <c r="H64" s="11">
        <v>0</v>
      </c>
      <c r="I64" s="11">
        <v>0</v>
      </c>
      <c r="J64" s="11">
        <v>22.6</v>
      </c>
      <c r="K64" s="11">
        <v>0</v>
      </c>
      <c r="L64" s="11">
        <v>0</v>
      </c>
      <c r="M64" s="11">
        <v>0</v>
      </c>
      <c r="N64" s="11">
        <v>119.4</v>
      </c>
      <c r="O64" s="11">
        <v>0</v>
      </c>
      <c r="P64" s="11">
        <v>0</v>
      </c>
      <c r="Q64" s="11">
        <v>0.6</v>
      </c>
      <c r="R64" s="11">
        <v>2.2000000000000002</v>
      </c>
      <c r="S64" s="11">
        <v>0</v>
      </c>
      <c r="T64" s="11">
        <v>25.2</v>
      </c>
      <c r="U64" s="11">
        <v>0.4</v>
      </c>
      <c r="V64" s="11">
        <v>0</v>
      </c>
      <c r="W64" s="11">
        <v>5.2</v>
      </c>
      <c r="X64" s="11">
        <v>1.8</v>
      </c>
      <c r="Y64" s="11">
        <v>3</v>
      </c>
      <c r="Z64" s="11">
        <v>5</v>
      </c>
      <c r="AA64" s="11">
        <v>0</v>
      </c>
      <c r="AB64" s="11">
        <v>2.6</v>
      </c>
      <c r="AC64" s="11">
        <v>17.8</v>
      </c>
      <c r="AD64" s="11">
        <v>0</v>
      </c>
      <c r="AE64" s="11">
        <v>0</v>
      </c>
      <c r="AF64" s="116">
        <f t="shared" si="4"/>
        <v>234.99999999999997</v>
      </c>
      <c r="AG64" s="118">
        <f t="shared" si="5"/>
        <v>119.4</v>
      </c>
      <c r="AH64" s="56">
        <f t="shared" si="7"/>
        <v>14</v>
      </c>
      <c r="AK64" s="121" t="s">
        <v>35</v>
      </c>
    </row>
    <row r="65" spans="1:80" s="21" customFormat="1" hidden="1" x14ac:dyDescent="0.2">
      <c r="A65" s="124" t="s">
        <v>241</v>
      </c>
      <c r="B65" s="11" t="s">
        <v>197</v>
      </c>
      <c r="C65" s="11" t="s">
        <v>197</v>
      </c>
      <c r="D65" s="11" t="s">
        <v>197</v>
      </c>
      <c r="E65" s="11" t="s">
        <v>197</v>
      </c>
      <c r="F65" s="11" t="s">
        <v>197</v>
      </c>
      <c r="G65" s="11" t="s">
        <v>197</v>
      </c>
      <c r="H65" s="11" t="s">
        <v>197</v>
      </c>
      <c r="I65" s="11" t="s">
        <v>197</v>
      </c>
      <c r="J65" s="11" t="s">
        <v>197</v>
      </c>
      <c r="K65" s="11" t="s">
        <v>197</v>
      </c>
      <c r="L65" s="11" t="s">
        <v>197</v>
      </c>
      <c r="M65" s="11" t="s">
        <v>197</v>
      </c>
      <c r="N65" s="11" t="s">
        <v>197</v>
      </c>
      <c r="O65" s="11" t="s">
        <v>197</v>
      </c>
      <c r="P65" s="11" t="s">
        <v>197</v>
      </c>
      <c r="Q65" s="11" t="s">
        <v>197</v>
      </c>
      <c r="R65" s="11" t="s">
        <v>197</v>
      </c>
      <c r="S65" s="11" t="s">
        <v>197</v>
      </c>
      <c r="T65" s="11" t="s">
        <v>197</v>
      </c>
      <c r="U65" s="11" t="s">
        <v>197</v>
      </c>
      <c r="V65" s="11" t="s">
        <v>197</v>
      </c>
      <c r="W65" s="11" t="s">
        <v>197</v>
      </c>
      <c r="X65" s="11" t="s">
        <v>197</v>
      </c>
      <c r="Y65" s="11" t="s">
        <v>197</v>
      </c>
      <c r="Z65" s="11" t="s">
        <v>197</v>
      </c>
      <c r="AA65" s="11" t="s">
        <v>197</v>
      </c>
      <c r="AB65" s="11" t="s">
        <v>197</v>
      </c>
      <c r="AC65" s="11" t="s">
        <v>197</v>
      </c>
      <c r="AD65" s="11" t="s">
        <v>197</v>
      </c>
      <c r="AE65" s="11" t="s">
        <v>197</v>
      </c>
      <c r="AF65" s="116" t="s">
        <v>197</v>
      </c>
      <c r="AG65" s="118" t="s">
        <v>197</v>
      </c>
      <c r="AH65" s="56">
        <f t="shared" si="7"/>
        <v>0</v>
      </c>
      <c r="AJ65" s="121" t="s">
        <v>35</v>
      </c>
    </row>
    <row r="66" spans="1:80" s="21" customFormat="1" x14ac:dyDescent="0.2">
      <c r="A66" s="124" t="s">
        <v>18</v>
      </c>
      <c r="B66" s="11">
        <v>10.6</v>
      </c>
      <c r="C66" s="11">
        <v>1.2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1</v>
      </c>
      <c r="J66" s="11">
        <v>17.600000000000001</v>
      </c>
      <c r="K66" s="11">
        <v>0</v>
      </c>
      <c r="L66" s="11">
        <v>0</v>
      </c>
      <c r="M66" s="11">
        <v>0</v>
      </c>
      <c r="N66" s="11">
        <v>22.2</v>
      </c>
      <c r="O66" s="11">
        <v>10.8</v>
      </c>
      <c r="P66" s="11">
        <v>4.5999999999999996</v>
      </c>
      <c r="Q66" s="11">
        <v>33.6</v>
      </c>
      <c r="R66" s="11">
        <v>2.8</v>
      </c>
      <c r="S66" s="11">
        <v>15.4</v>
      </c>
      <c r="T66" s="11">
        <v>53.4</v>
      </c>
      <c r="U66" s="11">
        <v>0.4</v>
      </c>
      <c r="V66" s="11">
        <v>27.2</v>
      </c>
      <c r="W66" s="11">
        <v>0.2</v>
      </c>
      <c r="X66" s="11">
        <v>38.200000000000003</v>
      </c>
      <c r="Y66" s="11">
        <v>10.8</v>
      </c>
      <c r="Z66" s="11">
        <v>14.6</v>
      </c>
      <c r="AA66" s="11">
        <v>14.6</v>
      </c>
      <c r="AB66" s="11">
        <v>8</v>
      </c>
      <c r="AC66" s="11">
        <v>39.799999999999997</v>
      </c>
      <c r="AD66" s="11">
        <v>0.2</v>
      </c>
      <c r="AE66" s="11">
        <v>0</v>
      </c>
      <c r="AF66" s="116">
        <f t="shared" si="4"/>
        <v>327.20000000000005</v>
      </c>
      <c r="AG66" s="118">
        <f t="shared" si="5"/>
        <v>53.4</v>
      </c>
      <c r="AH66" s="56">
        <f t="shared" si="7"/>
        <v>9</v>
      </c>
      <c r="AJ66" s="121"/>
    </row>
    <row r="67" spans="1:80" s="21" customFormat="1" hidden="1" x14ac:dyDescent="0.2">
      <c r="A67" s="124" t="s">
        <v>242</v>
      </c>
      <c r="B67" s="11" t="s">
        <v>197</v>
      </c>
      <c r="C67" s="11" t="s">
        <v>197</v>
      </c>
      <c r="D67" s="11" t="s">
        <v>197</v>
      </c>
      <c r="E67" s="11" t="s">
        <v>197</v>
      </c>
      <c r="F67" s="11" t="s">
        <v>197</v>
      </c>
      <c r="G67" s="11" t="s">
        <v>197</v>
      </c>
      <c r="H67" s="11" t="s">
        <v>197</v>
      </c>
      <c r="I67" s="11" t="s">
        <v>197</v>
      </c>
      <c r="J67" s="11" t="s">
        <v>197</v>
      </c>
      <c r="K67" s="11" t="s">
        <v>197</v>
      </c>
      <c r="L67" s="11" t="s">
        <v>197</v>
      </c>
      <c r="M67" s="11" t="s">
        <v>197</v>
      </c>
      <c r="N67" s="11" t="s">
        <v>197</v>
      </c>
      <c r="O67" s="11" t="s">
        <v>197</v>
      </c>
      <c r="P67" s="11" t="s">
        <v>197</v>
      </c>
      <c r="Q67" s="11" t="s">
        <v>197</v>
      </c>
      <c r="R67" s="11" t="s">
        <v>197</v>
      </c>
      <c r="S67" s="11" t="s">
        <v>197</v>
      </c>
      <c r="T67" s="11" t="s">
        <v>197</v>
      </c>
      <c r="U67" s="11" t="s">
        <v>197</v>
      </c>
      <c r="V67" s="11" t="s">
        <v>197</v>
      </c>
      <c r="W67" s="11" t="s">
        <v>197</v>
      </c>
      <c r="X67" s="11" t="s">
        <v>197</v>
      </c>
      <c r="Y67" s="11" t="s">
        <v>197</v>
      </c>
      <c r="Z67" s="11" t="s">
        <v>197</v>
      </c>
      <c r="AA67" s="11" t="s">
        <v>197</v>
      </c>
      <c r="AB67" s="11" t="s">
        <v>197</v>
      </c>
      <c r="AC67" s="11" t="s">
        <v>197</v>
      </c>
      <c r="AD67" s="11" t="s">
        <v>197</v>
      </c>
      <c r="AE67" s="11" t="s">
        <v>197</v>
      </c>
      <c r="AF67" s="116" t="s">
        <v>197</v>
      </c>
      <c r="AG67" s="118" t="s">
        <v>197</v>
      </c>
      <c r="AH67" s="56">
        <f t="shared" si="7"/>
        <v>0</v>
      </c>
      <c r="AJ67" s="121"/>
    </row>
    <row r="68" spans="1:80" s="21" customFormat="1" hidden="1" x14ac:dyDescent="0.2">
      <c r="A68" s="124" t="s">
        <v>243</v>
      </c>
      <c r="B68" s="11" t="s">
        <v>197</v>
      </c>
      <c r="C68" s="11" t="s">
        <v>197</v>
      </c>
      <c r="D68" s="11" t="s">
        <v>197</v>
      </c>
      <c r="E68" s="11" t="s">
        <v>197</v>
      </c>
      <c r="F68" s="11" t="s">
        <v>197</v>
      </c>
      <c r="G68" s="11" t="s">
        <v>197</v>
      </c>
      <c r="H68" s="11" t="s">
        <v>197</v>
      </c>
      <c r="I68" s="11" t="s">
        <v>197</v>
      </c>
      <c r="J68" s="11" t="s">
        <v>197</v>
      </c>
      <c r="K68" s="11" t="s">
        <v>197</v>
      </c>
      <c r="L68" s="11" t="s">
        <v>197</v>
      </c>
      <c r="M68" s="11" t="s">
        <v>197</v>
      </c>
      <c r="N68" s="11" t="s">
        <v>197</v>
      </c>
      <c r="O68" s="11" t="s">
        <v>197</v>
      </c>
      <c r="P68" s="11" t="s">
        <v>197</v>
      </c>
      <c r="Q68" s="11" t="s">
        <v>197</v>
      </c>
      <c r="R68" s="11" t="s">
        <v>197</v>
      </c>
      <c r="S68" s="11" t="s">
        <v>197</v>
      </c>
      <c r="T68" s="11" t="s">
        <v>197</v>
      </c>
      <c r="U68" s="11" t="s">
        <v>197</v>
      </c>
      <c r="V68" s="11" t="s">
        <v>197</v>
      </c>
      <c r="W68" s="11" t="s">
        <v>197</v>
      </c>
      <c r="X68" s="11" t="s">
        <v>197</v>
      </c>
      <c r="Y68" s="11" t="s">
        <v>197</v>
      </c>
      <c r="Z68" s="11" t="s">
        <v>197</v>
      </c>
      <c r="AA68" s="11" t="s">
        <v>197</v>
      </c>
      <c r="AB68" s="11" t="s">
        <v>197</v>
      </c>
      <c r="AC68" s="11" t="s">
        <v>197</v>
      </c>
      <c r="AD68" s="11" t="s">
        <v>197</v>
      </c>
      <c r="AE68" s="11" t="s">
        <v>197</v>
      </c>
      <c r="AF68" s="116" t="s">
        <v>197</v>
      </c>
      <c r="AG68" s="118" t="s">
        <v>197</v>
      </c>
      <c r="AH68" s="56">
        <f t="shared" si="7"/>
        <v>0</v>
      </c>
      <c r="AJ68" s="121"/>
    </row>
    <row r="69" spans="1:80" x14ac:dyDescent="0.2">
      <c r="A69" s="125" t="s">
        <v>244</v>
      </c>
      <c r="B69" s="11">
        <v>0.5</v>
      </c>
      <c r="C69" s="11">
        <v>27.9</v>
      </c>
      <c r="D69" s="11">
        <v>1.8</v>
      </c>
      <c r="E69" s="11">
        <v>0</v>
      </c>
      <c r="F69" s="11">
        <v>0</v>
      </c>
      <c r="G69" s="11">
        <v>0</v>
      </c>
      <c r="H69" s="11">
        <v>0</v>
      </c>
      <c r="I69" s="11">
        <v>14.1</v>
      </c>
      <c r="J69" s="11">
        <v>0.1</v>
      </c>
      <c r="K69" s="11">
        <v>0</v>
      </c>
      <c r="L69" s="11">
        <v>0</v>
      </c>
      <c r="M69" s="11">
        <v>83.5</v>
      </c>
      <c r="N69" s="11">
        <v>0.1</v>
      </c>
      <c r="O69" s="11">
        <v>0</v>
      </c>
      <c r="P69" s="11">
        <v>3</v>
      </c>
      <c r="Q69" s="11">
        <v>0</v>
      </c>
      <c r="R69" s="11">
        <v>9.1999999999999993</v>
      </c>
      <c r="S69" s="11">
        <v>50.3</v>
      </c>
      <c r="T69" s="11">
        <v>9.4</v>
      </c>
      <c r="U69" s="11">
        <v>0.3</v>
      </c>
      <c r="V69" s="11">
        <v>0.7</v>
      </c>
      <c r="W69" s="11">
        <v>0</v>
      </c>
      <c r="X69" s="11">
        <v>0</v>
      </c>
      <c r="Y69" s="11">
        <v>55.2</v>
      </c>
      <c r="Z69" s="11">
        <v>6.9</v>
      </c>
      <c r="AA69" s="11">
        <v>12.6</v>
      </c>
      <c r="AB69" s="11">
        <v>2.2999999999999998</v>
      </c>
      <c r="AC69" s="11">
        <v>0</v>
      </c>
      <c r="AD69" s="11">
        <v>0</v>
      </c>
      <c r="AE69" s="11">
        <v>0</v>
      </c>
      <c r="AF69" s="116">
        <f t="shared" ref="AF69:AF75" si="8">SUM(B69:AE69)</f>
        <v>277.90000000000003</v>
      </c>
      <c r="AG69" s="118">
        <f t="shared" ref="AG69:AG75" si="9">MAX(B69:AE69)</f>
        <v>83.5</v>
      </c>
      <c r="AH69" s="56">
        <f t="shared" si="7"/>
        <v>13</v>
      </c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</row>
    <row r="70" spans="1:80" x14ac:dyDescent="0.2">
      <c r="A70" s="125" t="s">
        <v>245</v>
      </c>
      <c r="B70" s="11">
        <v>51.7</v>
      </c>
      <c r="C70" s="11">
        <v>48.8</v>
      </c>
      <c r="D70" s="11">
        <v>2.2999999999999998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78.900000000000006</v>
      </c>
      <c r="N70" s="11">
        <v>0.1</v>
      </c>
      <c r="O70" s="11">
        <v>0</v>
      </c>
      <c r="P70" s="11">
        <v>4.7</v>
      </c>
      <c r="Q70" s="11">
        <v>0</v>
      </c>
      <c r="R70" s="11">
        <v>12.9</v>
      </c>
      <c r="S70" s="11">
        <v>64.099999999999994</v>
      </c>
      <c r="T70" s="11">
        <v>19.5</v>
      </c>
      <c r="U70" s="11">
        <v>0.3</v>
      </c>
      <c r="V70" s="11">
        <v>0.1</v>
      </c>
      <c r="W70" s="11">
        <v>0</v>
      </c>
      <c r="X70" s="11">
        <v>0</v>
      </c>
      <c r="Y70" s="11">
        <v>48.4</v>
      </c>
      <c r="Z70" s="11">
        <v>9.1</v>
      </c>
      <c r="AA70" s="11">
        <v>6.5</v>
      </c>
      <c r="AB70" s="11">
        <v>8.1999999999999993</v>
      </c>
      <c r="AC70" s="11">
        <v>0</v>
      </c>
      <c r="AD70" s="11">
        <v>0.1</v>
      </c>
      <c r="AE70" s="11">
        <v>0.1</v>
      </c>
      <c r="AF70" s="116">
        <f t="shared" si="8"/>
        <v>355.80000000000007</v>
      </c>
      <c r="AG70" s="118">
        <f t="shared" si="9"/>
        <v>78.900000000000006</v>
      </c>
      <c r="AH70" s="56">
        <f t="shared" si="7"/>
        <v>13</v>
      </c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</row>
    <row r="71" spans="1:80" x14ac:dyDescent="0.2">
      <c r="A71" s="125" t="s">
        <v>246</v>
      </c>
      <c r="B71" s="11">
        <v>0.8</v>
      </c>
      <c r="C71" s="11">
        <v>0.1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7.2</v>
      </c>
      <c r="J71" s="11">
        <v>0</v>
      </c>
      <c r="K71" s="11">
        <v>0</v>
      </c>
      <c r="L71" s="11">
        <v>0</v>
      </c>
      <c r="M71" s="11">
        <v>23.1</v>
      </c>
      <c r="N71" s="11">
        <v>0.2</v>
      </c>
      <c r="O71" s="11">
        <v>0</v>
      </c>
      <c r="P71" s="11">
        <v>32.200000000000003</v>
      </c>
      <c r="Q71" s="11">
        <v>0.4</v>
      </c>
      <c r="R71" s="11">
        <v>22</v>
      </c>
      <c r="S71" s="11">
        <v>12</v>
      </c>
      <c r="T71" s="11">
        <v>11.8</v>
      </c>
      <c r="U71" s="11">
        <v>0.2</v>
      </c>
      <c r="V71" s="11">
        <v>0</v>
      </c>
      <c r="W71" s="11">
        <v>0</v>
      </c>
      <c r="X71" s="11">
        <v>0</v>
      </c>
      <c r="Y71" s="11">
        <v>52.7</v>
      </c>
      <c r="Z71" s="11">
        <v>1.9</v>
      </c>
      <c r="AA71" s="11">
        <v>2.5</v>
      </c>
      <c r="AB71" s="11">
        <v>27.1</v>
      </c>
      <c r="AC71" s="11">
        <v>0.3</v>
      </c>
      <c r="AD71" s="11">
        <v>0</v>
      </c>
      <c r="AE71" s="11">
        <v>0</v>
      </c>
      <c r="AF71" s="116">
        <f t="shared" si="8"/>
        <v>194.50000000000003</v>
      </c>
      <c r="AG71" s="118">
        <f t="shared" si="9"/>
        <v>52.7</v>
      </c>
      <c r="AH71" s="56">
        <f t="shared" si="7"/>
        <v>14</v>
      </c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</row>
    <row r="72" spans="1:80" x14ac:dyDescent="0.2">
      <c r="A72" s="122" t="s">
        <v>247</v>
      </c>
      <c r="B72" s="11">
        <v>0.4</v>
      </c>
      <c r="C72" s="11">
        <v>7.3</v>
      </c>
      <c r="D72" s="11">
        <v>0.1</v>
      </c>
      <c r="E72" s="11">
        <v>0</v>
      </c>
      <c r="F72" s="11">
        <v>0</v>
      </c>
      <c r="G72" s="11">
        <v>0</v>
      </c>
      <c r="H72" s="11">
        <v>0</v>
      </c>
      <c r="I72" s="11">
        <v>5.4</v>
      </c>
      <c r="J72" s="11">
        <v>0</v>
      </c>
      <c r="K72" s="11">
        <v>0</v>
      </c>
      <c r="L72" s="11">
        <v>0</v>
      </c>
      <c r="M72" s="11">
        <v>16.2</v>
      </c>
      <c r="N72" s="11">
        <v>0</v>
      </c>
      <c r="O72" s="11">
        <v>0</v>
      </c>
      <c r="P72" s="11">
        <v>7.6</v>
      </c>
      <c r="Q72" s="11" t="s">
        <v>251</v>
      </c>
      <c r="R72" s="11">
        <v>29.2</v>
      </c>
      <c r="S72" s="11">
        <v>58.8</v>
      </c>
      <c r="T72" s="11">
        <v>22.9</v>
      </c>
      <c r="U72" s="11">
        <v>0.2</v>
      </c>
      <c r="V72" s="11">
        <v>0.1</v>
      </c>
      <c r="W72" s="11">
        <v>0</v>
      </c>
      <c r="X72" s="11">
        <v>0</v>
      </c>
      <c r="Y72" s="11">
        <v>53.4</v>
      </c>
      <c r="Z72" s="11">
        <v>44.1</v>
      </c>
      <c r="AA72" s="11">
        <v>25.2</v>
      </c>
      <c r="AB72" s="11">
        <v>5.5</v>
      </c>
      <c r="AC72" s="11">
        <v>1.6</v>
      </c>
      <c r="AD72" s="11">
        <v>0.2</v>
      </c>
      <c r="AE72" s="11">
        <v>0</v>
      </c>
      <c r="AF72" s="116">
        <f t="shared" si="8"/>
        <v>278.2</v>
      </c>
      <c r="AG72" s="118">
        <f t="shared" si="9"/>
        <v>58.8</v>
      </c>
      <c r="AH72" s="56">
        <f t="shared" si="7"/>
        <v>12</v>
      </c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</row>
    <row r="73" spans="1:80" x14ac:dyDescent="0.2">
      <c r="A73" s="131" t="s">
        <v>252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8.1999999999999993</v>
      </c>
      <c r="J73" s="11">
        <v>0</v>
      </c>
      <c r="K73" s="11">
        <v>0</v>
      </c>
      <c r="L73" s="11">
        <v>0</v>
      </c>
      <c r="M73" s="11">
        <v>45.4</v>
      </c>
      <c r="N73" s="11">
        <v>4</v>
      </c>
      <c r="O73" s="11">
        <v>0</v>
      </c>
      <c r="P73" s="11">
        <v>0.8</v>
      </c>
      <c r="Q73" s="11">
        <v>12.6</v>
      </c>
      <c r="R73" s="11">
        <v>0</v>
      </c>
      <c r="S73" s="11">
        <v>13</v>
      </c>
      <c r="T73" s="11">
        <v>27.2</v>
      </c>
      <c r="U73" s="11">
        <v>0</v>
      </c>
      <c r="V73" s="11">
        <v>0</v>
      </c>
      <c r="W73" s="11">
        <v>0</v>
      </c>
      <c r="X73" s="11">
        <v>0.2</v>
      </c>
      <c r="Y73" s="11">
        <v>19.399999999999999</v>
      </c>
      <c r="Z73" s="11">
        <v>5.8</v>
      </c>
      <c r="AA73" s="11">
        <v>0.2</v>
      </c>
      <c r="AB73" s="11">
        <v>0</v>
      </c>
      <c r="AC73" s="11">
        <v>1.6</v>
      </c>
      <c r="AD73" s="11">
        <v>0.2</v>
      </c>
      <c r="AE73" s="11">
        <v>0</v>
      </c>
      <c r="AF73" s="116">
        <f t="shared" si="8"/>
        <v>138.59999999999997</v>
      </c>
      <c r="AG73" s="118">
        <f t="shared" si="9"/>
        <v>45.4</v>
      </c>
      <c r="AH73" s="56">
        <f t="shared" si="7"/>
        <v>17</v>
      </c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</row>
    <row r="74" spans="1:80" x14ac:dyDescent="0.2">
      <c r="A74" s="131" t="s">
        <v>253</v>
      </c>
      <c r="B74" s="11">
        <v>43.6</v>
      </c>
      <c r="C74" s="11">
        <v>0</v>
      </c>
      <c r="D74" s="11">
        <v>0</v>
      </c>
      <c r="E74" s="11">
        <v>3.8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72.400000000000006</v>
      </c>
      <c r="M74" s="11">
        <v>0.8</v>
      </c>
      <c r="N74" s="11">
        <v>0</v>
      </c>
      <c r="O74" s="11">
        <v>0</v>
      </c>
      <c r="P74" s="11">
        <v>8.1999999999999993</v>
      </c>
      <c r="Q74" s="11">
        <v>1.8</v>
      </c>
      <c r="R74" s="11">
        <v>2.8</v>
      </c>
      <c r="S74" s="11">
        <v>4.8</v>
      </c>
      <c r="T74" s="11">
        <v>30.8</v>
      </c>
      <c r="U74" s="11">
        <v>0</v>
      </c>
      <c r="V74" s="11">
        <v>0</v>
      </c>
      <c r="W74" s="11">
        <v>0</v>
      </c>
      <c r="X74" s="11">
        <v>1.8</v>
      </c>
      <c r="Y74" s="11">
        <v>12.8</v>
      </c>
      <c r="Z74" s="11">
        <v>5.8</v>
      </c>
      <c r="AA74" s="11">
        <v>0.2</v>
      </c>
      <c r="AB74" s="11">
        <v>7.4</v>
      </c>
      <c r="AC74" s="11">
        <v>2.4</v>
      </c>
      <c r="AD74" s="11">
        <v>0</v>
      </c>
      <c r="AE74" s="11">
        <v>0</v>
      </c>
      <c r="AF74" s="116">
        <f t="shared" si="8"/>
        <v>199.40000000000009</v>
      </c>
      <c r="AG74" s="118">
        <f t="shared" si="9"/>
        <v>72.400000000000006</v>
      </c>
      <c r="AH74" s="56">
        <f t="shared" si="7"/>
        <v>15</v>
      </c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</row>
    <row r="75" spans="1:80" x14ac:dyDescent="0.2">
      <c r="A75" s="131" t="s">
        <v>254</v>
      </c>
      <c r="B75" s="11">
        <v>5</v>
      </c>
      <c r="C75" s="11">
        <v>0</v>
      </c>
      <c r="D75" s="11">
        <v>0</v>
      </c>
      <c r="E75" s="11">
        <v>1.4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3</v>
      </c>
      <c r="M75" s="11">
        <v>45.8</v>
      </c>
      <c r="N75" s="11">
        <v>0</v>
      </c>
      <c r="O75" s="11">
        <v>0</v>
      </c>
      <c r="P75" s="11">
        <v>5</v>
      </c>
      <c r="Q75" s="11">
        <v>0.2</v>
      </c>
      <c r="R75" s="11">
        <v>0.2</v>
      </c>
      <c r="S75" s="11">
        <v>8.6</v>
      </c>
      <c r="T75" s="11">
        <v>6</v>
      </c>
      <c r="U75" s="11">
        <v>0</v>
      </c>
      <c r="V75" s="11">
        <v>0</v>
      </c>
      <c r="W75" s="11">
        <v>0</v>
      </c>
      <c r="X75" s="11">
        <v>0</v>
      </c>
      <c r="Y75" s="11">
        <v>106.2</v>
      </c>
      <c r="Z75" s="11">
        <v>0</v>
      </c>
      <c r="AA75" s="11">
        <v>0</v>
      </c>
      <c r="AB75" s="11">
        <v>1</v>
      </c>
      <c r="AC75" s="11">
        <v>1.6</v>
      </c>
      <c r="AD75" s="11">
        <v>0</v>
      </c>
      <c r="AE75" s="11">
        <v>0</v>
      </c>
      <c r="AF75" s="116">
        <f t="shared" si="8"/>
        <v>184</v>
      </c>
      <c r="AG75" s="118">
        <f t="shared" si="9"/>
        <v>106.2</v>
      </c>
      <c r="AH75" s="56">
        <f t="shared" si="7"/>
        <v>18</v>
      </c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</row>
    <row r="76" spans="1:80" s="5" customFormat="1" ht="17.100000000000001" customHeight="1" x14ac:dyDescent="0.2">
      <c r="A76" s="49" t="s">
        <v>24</v>
      </c>
      <c r="B76" s="112">
        <f>MAX(B5:B72)</f>
        <v>51.7</v>
      </c>
      <c r="C76" s="112">
        <f t="shared" ref="C76:AE76" si="10">MAX(C5:C72)</f>
        <v>48.8</v>
      </c>
      <c r="D76" s="112">
        <f t="shared" si="10"/>
        <v>20.399999999999999</v>
      </c>
      <c r="E76" s="112">
        <f t="shared" si="10"/>
        <v>13.399999999999999</v>
      </c>
      <c r="F76" s="112">
        <f t="shared" si="10"/>
        <v>6.4</v>
      </c>
      <c r="G76" s="112">
        <f t="shared" si="10"/>
        <v>0.2</v>
      </c>
      <c r="H76" s="112">
        <f t="shared" si="10"/>
        <v>16.2</v>
      </c>
      <c r="I76" s="112">
        <f t="shared" si="10"/>
        <v>102.6</v>
      </c>
      <c r="J76" s="112">
        <f t="shared" si="10"/>
        <v>35</v>
      </c>
      <c r="K76" s="112">
        <f t="shared" si="10"/>
        <v>6.8</v>
      </c>
      <c r="L76" s="112">
        <f t="shared" si="10"/>
        <v>8.6</v>
      </c>
      <c r="M76" s="112">
        <f t="shared" si="10"/>
        <v>88.600000000000009</v>
      </c>
      <c r="N76" s="112">
        <f t="shared" si="10"/>
        <v>119.4</v>
      </c>
      <c r="O76" s="112">
        <f t="shared" si="10"/>
        <v>22.4</v>
      </c>
      <c r="P76" s="112">
        <f t="shared" si="10"/>
        <v>55.8</v>
      </c>
      <c r="Q76" s="112">
        <f t="shared" si="10"/>
        <v>103.00000000000001</v>
      </c>
      <c r="R76" s="112">
        <f t="shared" si="10"/>
        <v>71.399999999999991</v>
      </c>
      <c r="S76" s="112">
        <f t="shared" si="10"/>
        <v>101.60000000000001</v>
      </c>
      <c r="T76" s="112">
        <f t="shared" si="10"/>
        <v>87.6</v>
      </c>
      <c r="U76" s="112">
        <f t="shared" si="10"/>
        <v>6.6</v>
      </c>
      <c r="V76" s="112">
        <f t="shared" si="10"/>
        <v>27.2</v>
      </c>
      <c r="W76" s="112">
        <f t="shared" si="10"/>
        <v>5.2</v>
      </c>
      <c r="X76" s="112">
        <f t="shared" si="10"/>
        <v>38.200000000000003</v>
      </c>
      <c r="Y76" s="112">
        <f t="shared" si="10"/>
        <v>69.599999999999994</v>
      </c>
      <c r="Z76" s="112">
        <f t="shared" si="10"/>
        <v>44.1</v>
      </c>
      <c r="AA76" s="112">
        <f t="shared" si="10"/>
        <v>50.2</v>
      </c>
      <c r="AB76" s="112">
        <f t="shared" si="10"/>
        <v>78.8</v>
      </c>
      <c r="AC76" s="112">
        <f>MAX(AC5:AC75)</f>
        <v>39.799999999999997</v>
      </c>
      <c r="AD76" s="112">
        <f>MAX(AD5:AD75)</f>
        <v>0.4</v>
      </c>
      <c r="AE76" s="112">
        <f t="shared" si="10"/>
        <v>0.2</v>
      </c>
      <c r="AF76" s="119">
        <f>MAX(AF5:AF72)</f>
        <v>370</v>
      </c>
      <c r="AG76" s="115">
        <f>MAX(AG5:AG72)</f>
        <v>119.4</v>
      </c>
      <c r="AH76" s="108"/>
    </row>
    <row r="77" spans="1:80" x14ac:dyDescent="0.2">
      <c r="A77" s="106" t="s">
        <v>229</v>
      </c>
      <c r="B77" s="39"/>
      <c r="C77" s="39"/>
      <c r="D77" s="39"/>
      <c r="E77" s="39"/>
      <c r="F77" s="39"/>
      <c r="G77" s="39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45"/>
      <c r="AE77" s="50"/>
      <c r="AF77" s="43"/>
      <c r="AG77" s="46"/>
      <c r="AH77" s="44"/>
    </row>
    <row r="78" spans="1:80" x14ac:dyDescent="0.2">
      <c r="A78" s="107" t="s">
        <v>230</v>
      </c>
      <c r="B78" s="40"/>
      <c r="C78" s="40"/>
      <c r="D78" s="40"/>
      <c r="E78" s="40"/>
      <c r="F78" s="40"/>
      <c r="G78" s="40"/>
      <c r="H78" s="40"/>
      <c r="I78" s="40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8"/>
      <c r="U78" s="98"/>
      <c r="V78" s="98"/>
      <c r="W78" s="98"/>
      <c r="X78" s="98"/>
      <c r="Y78" s="96"/>
      <c r="Z78" s="96"/>
      <c r="AA78" s="96"/>
      <c r="AB78" s="96"/>
      <c r="AC78" s="96"/>
      <c r="AD78" s="96"/>
      <c r="AE78" s="96"/>
      <c r="AF78" s="43"/>
      <c r="AG78" s="96"/>
      <c r="AH78" s="44"/>
    </row>
    <row r="79" spans="1:80" x14ac:dyDescent="0.2">
      <c r="A79" s="105" t="s">
        <v>227</v>
      </c>
      <c r="B79" s="96"/>
      <c r="C79" s="96"/>
      <c r="D79" s="96"/>
      <c r="E79" s="96"/>
      <c r="F79" s="96"/>
      <c r="G79" s="96"/>
      <c r="H79" s="96"/>
      <c r="I79" s="96"/>
      <c r="J79" s="97"/>
      <c r="K79" s="97"/>
      <c r="L79" s="97"/>
      <c r="M79" s="97"/>
      <c r="N79" s="97"/>
      <c r="O79" s="97"/>
      <c r="P79" s="97"/>
      <c r="Q79" s="96"/>
      <c r="R79" s="96"/>
      <c r="S79" s="96"/>
      <c r="T79" s="99"/>
      <c r="U79" s="99"/>
      <c r="V79" s="99"/>
      <c r="W79" s="99"/>
      <c r="X79" s="99"/>
      <c r="Y79" s="96"/>
      <c r="Z79" s="96"/>
      <c r="AA79" s="96"/>
      <c r="AB79" s="96"/>
      <c r="AC79" s="96"/>
      <c r="AD79" s="45"/>
      <c r="AE79" s="45"/>
      <c r="AF79" s="43"/>
      <c r="AG79" s="96"/>
      <c r="AH79" s="42"/>
    </row>
    <row r="80" spans="1:80" x14ac:dyDescent="0.2">
      <c r="A80" s="105" t="s">
        <v>228</v>
      </c>
      <c r="B80" s="39"/>
      <c r="C80" s="39"/>
      <c r="D80" s="39"/>
      <c r="E80" s="39"/>
      <c r="F80" s="39"/>
      <c r="G80" s="39"/>
      <c r="H80" s="39"/>
      <c r="I80" s="39"/>
      <c r="J80" s="39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45"/>
      <c r="AE80" s="45"/>
      <c r="AF80" s="43"/>
      <c r="AG80" s="97"/>
      <c r="AH80" s="42"/>
    </row>
    <row r="81" spans="1:36" x14ac:dyDescent="0.2">
      <c r="A81" s="132" t="s">
        <v>255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45"/>
      <c r="AF81" s="43"/>
      <c r="AG81" s="46"/>
      <c r="AH81" s="54"/>
    </row>
    <row r="82" spans="1:36" x14ac:dyDescent="0.2">
      <c r="A82" s="96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46"/>
      <c r="AF82" s="43"/>
      <c r="AG82" s="46"/>
      <c r="AH82" s="54"/>
      <c r="AJ82" t="s">
        <v>35</v>
      </c>
    </row>
    <row r="83" spans="1:36" ht="13.5" thickBot="1" x14ac:dyDescent="0.25">
      <c r="A83" s="127" t="s">
        <v>250</v>
      </c>
      <c r="B83" s="128"/>
      <c r="C83" s="128"/>
      <c r="D83" s="129"/>
      <c r="E83" s="130"/>
      <c r="F83" s="52"/>
      <c r="G83" s="52" t="s">
        <v>35</v>
      </c>
      <c r="H83" s="52"/>
      <c r="I83" s="52"/>
      <c r="J83" s="52"/>
      <c r="K83" s="52"/>
      <c r="L83" s="52" t="s">
        <v>35</v>
      </c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3"/>
      <c r="AG83" s="55"/>
      <c r="AH83" s="47" t="s">
        <v>35</v>
      </c>
    </row>
    <row r="86" spans="1:36" x14ac:dyDescent="0.2">
      <c r="G86" s="2" t="s">
        <v>35</v>
      </c>
    </row>
    <row r="87" spans="1:36" x14ac:dyDescent="0.2">
      <c r="Q87" s="2" t="s">
        <v>35</v>
      </c>
      <c r="T87" s="2" t="s">
        <v>35</v>
      </c>
      <c r="V87" s="2" t="s">
        <v>35</v>
      </c>
      <c r="X87" s="2" t="s">
        <v>35</v>
      </c>
      <c r="Z87" s="2" t="s">
        <v>35</v>
      </c>
      <c r="AI87" t="s">
        <v>35</v>
      </c>
    </row>
    <row r="88" spans="1:36" x14ac:dyDescent="0.2">
      <c r="J88" s="2" t="s">
        <v>35</v>
      </c>
      <c r="M88" s="2" t="s">
        <v>35</v>
      </c>
      <c r="P88" s="2" t="s">
        <v>35</v>
      </c>
      <c r="Q88" s="2" t="s">
        <v>35</v>
      </c>
      <c r="R88" s="2" t="s">
        <v>35</v>
      </c>
      <c r="S88" s="2" t="s">
        <v>35</v>
      </c>
      <c r="T88" s="2" t="s">
        <v>35</v>
      </c>
      <c r="W88" s="2" t="s">
        <v>35</v>
      </c>
      <c r="X88" s="2" t="s">
        <v>35</v>
      </c>
      <c r="Z88" s="2" t="s">
        <v>35</v>
      </c>
      <c r="AB88" s="2" t="s">
        <v>35</v>
      </c>
    </row>
    <row r="89" spans="1:36" x14ac:dyDescent="0.2">
      <c r="Q89" s="2" t="s">
        <v>35</v>
      </c>
      <c r="S89" s="2" t="s">
        <v>35</v>
      </c>
      <c r="V89" s="2" t="s">
        <v>35</v>
      </c>
      <c r="W89" s="2" t="s">
        <v>35</v>
      </c>
      <c r="AB89" s="2" t="s">
        <v>35</v>
      </c>
      <c r="AC89" s="2" t="s">
        <v>35</v>
      </c>
      <c r="AF89" s="7" t="s">
        <v>35</v>
      </c>
      <c r="AG89" s="1" t="s">
        <v>35</v>
      </c>
    </row>
    <row r="90" spans="1:36" x14ac:dyDescent="0.2">
      <c r="J90" s="2" t="s">
        <v>35</v>
      </c>
      <c r="O90" s="2" t="s">
        <v>200</v>
      </c>
      <c r="P90" s="2" t="s">
        <v>35</v>
      </c>
      <c r="S90" s="2" t="s">
        <v>35</v>
      </c>
      <c r="T90" s="2" t="s">
        <v>35</v>
      </c>
      <c r="U90" s="2" t="s">
        <v>35</v>
      </c>
      <c r="V90" s="2" t="s">
        <v>35</v>
      </c>
      <c r="Z90" s="2" t="s">
        <v>35</v>
      </c>
      <c r="AH90" s="10" t="s">
        <v>35</v>
      </c>
    </row>
    <row r="91" spans="1:36" x14ac:dyDescent="0.2">
      <c r="K91" s="2" t="s">
        <v>35</v>
      </c>
      <c r="L91" s="2" t="s">
        <v>35</v>
      </c>
      <c r="M91" s="2" t="s">
        <v>35</v>
      </c>
      <c r="P91" s="2" t="s">
        <v>35</v>
      </c>
      <c r="Q91" s="2" t="s">
        <v>35</v>
      </c>
      <c r="S91" s="2" t="s">
        <v>35</v>
      </c>
      <c r="W91" s="2" t="s">
        <v>35</v>
      </c>
      <c r="Z91" s="2" t="s">
        <v>35</v>
      </c>
      <c r="AB91" s="2" t="s">
        <v>35</v>
      </c>
    </row>
    <row r="92" spans="1:36" x14ac:dyDescent="0.2">
      <c r="H92" s="2" t="s">
        <v>35</v>
      </c>
      <c r="S92" s="2" t="s">
        <v>35</v>
      </c>
      <c r="W92" s="2" t="s">
        <v>35</v>
      </c>
    </row>
    <row r="93" spans="1:36" x14ac:dyDescent="0.2">
      <c r="Q93" s="2" t="s">
        <v>35</v>
      </c>
      <c r="R93" s="2" t="s">
        <v>35</v>
      </c>
      <c r="AE93" s="2" t="s">
        <v>35</v>
      </c>
    </row>
    <row r="94" spans="1:36" x14ac:dyDescent="0.2">
      <c r="S94" s="2" t="s">
        <v>35</v>
      </c>
      <c r="X94" s="2" t="s">
        <v>35</v>
      </c>
      <c r="AC94" s="2" t="s">
        <v>35</v>
      </c>
      <c r="AH94" s="10" t="s">
        <v>35</v>
      </c>
      <c r="AI94" s="12" t="s">
        <v>35</v>
      </c>
    </row>
    <row r="95" spans="1:36" x14ac:dyDescent="0.2">
      <c r="Y95" s="2" t="s">
        <v>35</v>
      </c>
    </row>
    <row r="99" spans="19:19" x14ac:dyDescent="0.2">
      <c r="S99" s="2" t="s">
        <v>35</v>
      </c>
    </row>
  </sheetData>
  <sortState ref="A5:AI49">
    <sortCondition ref="A5:A49"/>
  </sortState>
  <mergeCells count="34">
    <mergeCell ref="A1:AH1"/>
    <mergeCell ref="B2:AH2"/>
    <mergeCell ref="AH3:AH4"/>
    <mergeCell ref="A2:A4"/>
    <mergeCell ref="B3:B4"/>
    <mergeCell ref="C3:C4"/>
    <mergeCell ref="D3:D4"/>
    <mergeCell ref="W3:W4"/>
    <mergeCell ref="E3:E4"/>
    <mergeCell ref="F3:F4"/>
    <mergeCell ref="G3:G4"/>
    <mergeCell ref="J3:J4"/>
    <mergeCell ref="M3:M4"/>
    <mergeCell ref="N3:N4"/>
    <mergeCell ref="AA3:AA4"/>
    <mergeCell ref="AE3:AE4"/>
    <mergeCell ref="S3:S4"/>
    <mergeCell ref="R3:R4"/>
    <mergeCell ref="V3:V4"/>
    <mergeCell ref="X3:X4"/>
    <mergeCell ref="AB3:AB4"/>
    <mergeCell ref="T3:T4"/>
    <mergeCell ref="AC3:AC4"/>
    <mergeCell ref="AD3:AD4"/>
    <mergeCell ref="Y3:Y4"/>
    <mergeCell ref="Z3:Z4"/>
    <mergeCell ref="U3:U4"/>
    <mergeCell ref="Q3:Q4"/>
    <mergeCell ref="I3:I4"/>
    <mergeCell ref="H3:H4"/>
    <mergeCell ref="P3:P4"/>
    <mergeCell ref="K3:K4"/>
    <mergeCell ref="L3:L4"/>
    <mergeCell ref="O3:O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5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view="pageLayout" zoomScaleNormal="100" workbookViewId="0">
      <selection activeCell="A44" sqref="A44:H44"/>
    </sheetView>
  </sheetViews>
  <sheetFormatPr defaultRowHeight="12.75" x14ac:dyDescent="0.2"/>
  <cols>
    <col min="1" max="1" width="30.28515625" customWidth="1"/>
    <col min="2" max="2" width="11.5703125" style="36" bestFit="1" customWidth="1"/>
    <col min="3" max="3" width="10.28515625" style="37" bestFit="1" customWidth="1"/>
    <col min="4" max="4" width="12.140625" style="36" bestFit="1" customWidth="1"/>
    <col min="5" max="5" width="13.85546875" style="36" bestFit="1" customWidth="1"/>
    <col min="6" max="6" width="8.140625" style="36" bestFit="1" customWidth="1"/>
    <col min="7" max="7" width="11.28515625" bestFit="1" customWidth="1"/>
    <col min="8" max="8" width="10.42578125" bestFit="1" customWidth="1"/>
    <col min="9" max="9" width="94" customWidth="1"/>
    <col min="10" max="10" width="9.140625" customWidth="1"/>
    <col min="255" max="255" width="30.28515625" customWidth="1"/>
    <col min="256" max="258" width="9.5703125" customWidth="1"/>
    <col min="259" max="259" width="9.85546875" customWidth="1"/>
    <col min="260" max="260" width="9.5703125" customWidth="1"/>
    <col min="261" max="261" width="11" customWidth="1"/>
    <col min="262" max="262" width="11.140625" customWidth="1"/>
    <col min="263" max="263" width="11" customWidth="1"/>
    <col min="264" max="264" width="9.7109375" customWidth="1"/>
    <col min="265" max="265" width="54.85546875" customWidth="1"/>
    <col min="511" max="511" width="30.28515625" customWidth="1"/>
    <col min="512" max="514" width="9.5703125" customWidth="1"/>
    <col min="515" max="515" width="9.85546875" customWidth="1"/>
    <col min="516" max="516" width="9.5703125" customWidth="1"/>
    <col min="517" max="517" width="11" customWidth="1"/>
    <col min="518" max="518" width="11.140625" customWidth="1"/>
    <col min="519" max="519" width="11" customWidth="1"/>
    <col min="520" max="520" width="9.7109375" customWidth="1"/>
    <col min="521" max="521" width="54.85546875" customWidth="1"/>
    <col min="767" max="767" width="30.28515625" customWidth="1"/>
    <col min="768" max="770" width="9.5703125" customWidth="1"/>
    <col min="771" max="771" width="9.85546875" customWidth="1"/>
    <col min="772" max="772" width="9.5703125" customWidth="1"/>
    <col min="773" max="773" width="11" customWidth="1"/>
    <col min="774" max="774" width="11.140625" customWidth="1"/>
    <col min="775" max="775" width="11" customWidth="1"/>
    <col min="776" max="776" width="9.7109375" customWidth="1"/>
    <col min="777" max="777" width="54.85546875" customWidth="1"/>
    <col min="1023" max="1023" width="30.28515625" customWidth="1"/>
    <col min="1024" max="1026" width="9.5703125" customWidth="1"/>
    <col min="1027" max="1027" width="9.85546875" customWidth="1"/>
    <col min="1028" max="1028" width="9.5703125" customWidth="1"/>
    <col min="1029" max="1029" width="11" customWidth="1"/>
    <col min="1030" max="1030" width="11.140625" customWidth="1"/>
    <col min="1031" max="1031" width="11" customWidth="1"/>
    <col min="1032" max="1032" width="9.7109375" customWidth="1"/>
    <col min="1033" max="1033" width="54.85546875" customWidth="1"/>
    <col min="1279" max="1279" width="30.28515625" customWidth="1"/>
    <col min="1280" max="1282" width="9.5703125" customWidth="1"/>
    <col min="1283" max="1283" width="9.85546875" customWidth="1"/>
    <col min="1284" max="1284" width="9.5703125" customWidth="1"/>
    <col min="1285" max="1285" width="11" customWidth="1"/>
    <col min="1286" max="1286" width="11.140625" customWidth="1"/>
    <col min="1287" max="1287" width="11" customWidth="1"/>
    <col min="1288" max="1288" width="9.7109375" customWidth="1"/>
    <col min="1289" max="1289" width="54.85546875" customWidth="1"/>
    <col min="1535" max="1535" width="30.28515625" customWidth="1"/>
    <col min="1536" max="1538" width="9.5703125" customWidth="1"/>
    <col min="1539" max="1539" width="9.85546875" customWidth="1"/>
    <col min="1540" max="1540" width="9.5703125" customWidth="1"/>
    <col min="1541" max="1541" width="11" customWidth="1"/>
    <col min="1542" max="1542" width="11.140625" customWidth="1"/>
    <col min="1543" max="1543" width="11" customWidth="1"/>
    <col min="1544" max="1544" width="9.7109375" customWidth="1"/>
    <col min="1545" max="1545" width="54.85546875" customWidth="1"/>
    <col min="1791" max="1791" width="30.28515625" customWidth="1"/>
    <col min="1792" max="1794" width="9.5703125" customWidth="1"/>
    <col min="1795" max="1795" width="9.85546875" customWidth="1"/>
    <col min="1796" max="1796" width="9.5703125" customWidth="1"/>
    <col min="1797" max="1797" width="11" customWidth="1"/>
    <col min="1798" max="1798" width="11.140625" customWidth="1"/>
    <col min="1799" max="1799" width="11" customWidth="1"/>
    <col min="1800" max="1800" width="9.7109375" customWidth="1"/>
    <col min="1801" max="1801" width="54.85546875" customWidth="1"/>
    <col min="2047" max="2047" width="30.28515625" customWidth="1"/>
    <col min="2048" max="2050" width="9.5703125" customWidth="1"/>
    <col min="2051" max="2051" width="9.85546875" customWidth="1"/>
    <col min="2052" max="2052" width="9.5703125" customWidth="1"/>
    <col min="2053" max="2053" width="11" customWidth="1"/>
    <col min="2054" max="2054" width="11.140625" customWidth="1"/>
    <col min="2055" max="2055" width="11" customWidth="1"/>
    <col min="2056" max="2056" width="9.7109375" customWidth="1"/>
    <col min="2057" max="2057" width="54.85546875" customWidth="1"/>
    <col min="2303" max="2303" width="30.28515625" customWidth="1"/>
    <col min="2304" max="2306" width="9.5703125" customWidth="1"/>
    <col min="2307" max="2307" width="9.85546875" customWidth="1"/>
    <col min="2308" max="2308" width="9.5703125" customWidth="1"/>
    <col min="2309" max="2309" width="11" customWidth="1"/>
    <col min="2310" max="2310" width="11.140625" customWidth="1"/>
    <col min="2311" max="2311" width="11" customWidth="1"/>
    <col min="2312" max="2312" width="9.7109375" customWidth="1"/>
    <col min="2313" max="2313" width="54.85546875" customWidth="1"/>
    <col min="2559" max="2559" width="30.28515625" customWidth="1"/>
    <col min="2560" max="2562" width="9.5703125" customWidth="1"/>
    <col min="2563" max="2563" width="9.85546875" customWidth="1"/>
    <col min="2564" max="2564" width="9.5703125" customWidth="1"/>
    <col min="2565" max="2565" width="11" customWidth="1"/>
    <col min="2566" max="2566" width="11.140625" customWidth="1"/>
    <col min="2567" max="2567" width="11" customWidth="1"/>
    <col min="2568" max="2568" width="9.7109375" customWidth="1"/>
    <col min="2569" max="2569" width="54.85546875" customWidth="1"/>
    <col min="2815" max="2815" width="30.28515625" customWidth="1"/>
    <col min="2816" max="2818" width="9.5703125" customWidth="1"/>
    <col min="2819" max="2819" width="9.85546875" customWidth="1"/>
    <col min="2820" max="2820" width="9.5703125" customWidth="1"/>
    <col min="2821" max="2821" width="11" customWidth="1"/>
    <col min="2822" max="2822" width="11.140625" customWidth="1"/>
    <col min="2823" max="2823" width="11" customWidth="1"/>
    <col min="2824" max="2824" width="9.7109375" customWidth="1"/>
    <col min="2825" max="2825" width="54.85546875" customWidth="1"/>
    <col min="3071" max="3071" width="30.28515625" customWidth="1"/>
    <col min="3072" max="3074" width="9.5703125" customWidth="1"/>
    <col min="3075" max="3075" width="9.85546875" customWidth="1"/>
    <col min="3076" max="3076" width="9.5703125" customWidth="1"/>
    <col min="3077" max="3077" width="11" customWidth="1"/>
    <col min="3078" max="3078" width="11.140625" customWidth="1"/>
    <col min="3079" max="3079" width="11" customWidth="1"/>
    <col min="3080" max="3080" width="9.7109375" customWidth="1"/>
    <col min="3081" max="3081" width="54.85546875" customWidth="1"/>
    <col min="3327" max="3327" width="30.28515625" customWidth="1"/>
    <col min="3328" max="3330" width="9.5703125" customWidth="1"/>
    <col min="3331" max="3331" width="9.85546875" customWidth="1"/>
    <col min="3332" max="3332" width="9.5703125" customWidth="1"/>
    <col min="3333" max="3333" width="11" customWidth="1"/>
    <col min="3334" max="3334" width="11.140625" customWidth="1"/>
    <col min="3335" max="3335" width="11" customWidth="1"/>
    <col min="3336" max="3336" width="9.7109375" customWidth="1"/>
    <col min="3337" max="3337" width="54.85546875" customWidth="1"/>
    <col min="3583" max="3583" width="30.28515625" customWidth="1"/>
    <col min="3584" max="3586" width="9.5703125" customWidth="1"/>
    <col min="3587" max="3587" width="9.85546875" customWidth="1"/>
    <col min="3588" max="3588" width="9.5703125" customWidth="1"/>
    <col min="3589" max="3589" width="11" customWidth="1"/>
    <col min="3590" max="3590" width="11.140625" customWidth="1"/>
    <col min="3591" max="3591" width="11" customWidth="1"/>
    <col min="3592" max="3592" width="9.7109375" customWidth="1"/>
    <col min="3593" max="3593" width="54.85546875" customWidth="1"/>
    <col min="3839" max="3839" width="30.28515625" customWidth="1"/>
    <col min="3840" max="3842" width="9.5703125" customWidth="1"/>
    <col min="3843" max="3843" width="9.85546875" customWidth="1"/>
    <col min="3844" max="3844" width="9.5703125" customWidth="1"/>
    <col min="3845" max="3845" width="11" customWidth="1"/>
    <col min="3846" max="3846" width="11.140625" customWidth="1"/>
    <col min="3847" max="3847" width="11" customWidth="1"/>
    <col min="3848" max="3848" width="9.7109375" customWidth="1"/>
    <col min="3849" max="3849" width="54.85546875" customWidth="1"/>
    <col min="4095" max="4095" width="30.28515625" customWidth="1"/>
    <col min="4096" max="4098" width="9.5703125" customWidth="1"/>
    <col min="4099" max="4099" width="9.85546875" customWidth="1"/>
    <col min="4100" max="4100" width="9.5703125" customWidth="1"/>
    <col min="4101" max="4101" width="11" customWidth="1"/>
    <col min="4102" max="4102" width="11.140625" customWidth="1"/>
    <col min="4103" max="4103" width="11" customWidth="1"/>
    <col min="4104" max="4104" width="9.7109375" customWidth="1"/>
    <col min="4105" max="4105" width="54.85546875" customWidth="1"/>
    <col min="4351" max="4351" width="30.28515625" customWidth="1"/>
    <col min="4352" max="4354" width="9.5703125" customWidth="1"/>
    <col min="4355" max="4355" width="9.85546875" customWidth="1"/>
    <col min="4356" max="4356" width="9.5703125" customWidth="1"/>
    <col min="4357" max="4357" width="11" customWidth="1"/>
    <col min="4358" max="4358" width="11.140625" customWidth="1"/>
    <col min="4359" max="4359" width="11" customWidth="1"/>
    <col min="4360" max="4360" width="9.7109375" customWidth="1"/>
    <col min="4361" max="4361" width="54.85546875" customWidth="1"/>
    <col min="4607" max="4607" width="30.28515625" customWidth="1"/>
    <col min="4608" max="4610" width="9.5703125" customWidth="1"/>
    <col min="4611" max="4611" width="9.85546875" customWidth="1"/>
    <col min="4612" max="4612" width="9.5703125" customWidth="1"/>
    <col min="4613" max="4613" width="11" customWidth="1"/>
    <col min="4614" max="4614" width="11.140625" customWidth="1"/>
    <col min="4615" max="4615" width="11" customWidth="1"/>
    <col min="4616" max="4616" width="9.7109375" customWidth="1"/>
    <col min="4617" max="4617" width="54.85546875" customWidth="1"/>
    <col min="4863" max="4863" width="30.28515625" customWidth="1"/>
    <col min="4864" max="4866" width="9.5703125" customWidth="1"/>
    <col min="4867" max="4867" width="9.85546875" customWidth="1"/>
    <col min="4868" max="4868" width="9.5703125" customWidth="1"/>
    <col min="4869" max="4869" width="11" customWidth="1"/>
    <col min="4870" max="4870" width="11.140625" customWidth="1"/>
    <col min="4871" max="4871" width="11" customWidth="1"/>
    <col min="4872" max="4872" width="9.7109375" customWidth="1"/>
    <col min="4873" max="4873" width="54.85546875" customWidth="1"/>
    <col min="5119" max="5119" width="30.28515625" customWidth="1"/>
    <col min="5120" max="5122" width="9.5703125" customWidth="1"/>
    <col min="5123" max="5123" width="9.85546875" customWidth="1"/>
    <col min="5124" max="5124" width="9.5703125" customWidth="1"/>
    <col min="5125" max="5125" width="11" customWidth="1"/>
    <col min="5126" max="5126" width="11.140625" customWidth="1"/>
    <col min="5127" max="5127" width="11" customWidth="1"/>
    <col min="5128" max="5128" width="9.7109375" customWidth="1"/>
    <col min="5129" max="5129" width="54.85546875" customWidth="1"/>
    <col min="5375" max="5375" width="30.28515625" customWidth="1"/>
    <col min="5376" max="5378" width="9.5703125" customWidth="1"/>
    <col min="5379" max="5379" width="9.85546875" customWidth="1"/>
    <col min="5380" max="5380" width="9.5703125" customWidth="1"/>
    <col min="5381" max="5381" width="11" customWidth="1"/>
    <col min="5382" max="5382" width="11.140625" customWidth="1"/>
    <col min="5383" max="5383" width="11" customWidth="1"/>
    <col min="5384" max="5384" width="9.7109375" customWidth="1"/>
    <col min="5385" max="5385" width="54.85546875" customWidth="1"/>
    <col min="5631" max="5631" width="30.28515625" customWidth="1"/>
    <col min="5632" max="5634" width="9.5703125" customWidth="1"/>
    <col min="5635" max="5635" width="9.85546875" customWidth="1"/>
    <col min="5636" max="5636" width="9.5703125" customWidth="1"/>
    <col min="5637" max="5637" width="11" customWidth="1"/>
    <col min="5638" max="5638" width="11.140625" customWidth="1"/>
    <col min="5639" max="5639" width="11" customWidth="1"/>
    <col min="5640" max="5640" width="9.7109375" customWidth="1"/>
    <col min="5641" max="5641" width="54.85546875" customWidth="1"/>
    <col min="5887" max="5887" width="30.28515625" customWidth="1"/>
    <col min="5888" max="5890" width="9.5703125" customWidth="1"/>
    <col min="5891" max="5891" width="9.85546875" customWidth="1"/>
    <col min="5892" max="5892" width="9.5703125" customWidth="1"/>
    <col min="5893" max="5893" width="11" customWidth="1"/>
    <col min="5894" max="5894" width="11.140625" customWidth="1"/>
    <col min="5895" max="5895" width="11" customWidth="1"/>
    <col min="5896" max="5896" width="9.7109375" customWidth="1"/>
    <col min="5897" max="5897" width="54.85546875" customWidth="1"/>
    <col min="6143" max="6143" width="30.28515625" customWidth="1"/>
    <col min="6144" max="6146" width="9.5703125" customWidth="1"/>
    <col min="6147" max="6147" width="9.85546875" customWidth="1"/>
    <col min="6148" max="6148" width="9.5703125" customWidth="1"/>
    <col min="6149" max="6149" width="11" customWidth="1"/>
    <col min="6150" max="6150" width="11.140625" customWidth="1"/>
    <col min="6151" max="6151" width="11" customWidth="1"/>
    <col min="6152" max="6152" width="9.7109375" customWidth="1"/>
    <col min="6153" max="6153" width="54.85546875" customWidth="1"/>
    <col min="6399" max="6399" width="30.28515625" customWidth="1"/>
    <col min="6400" max="6402" width="9.5703125" customWidth="1"/>
    <col min="6403" max="6403" width="9.85546875" customWidth="1"/>
    <col min="6404" max="6404" width="9.5703125" customWidth="1"/>
    <col min="6405" max="6405" width="11" customWidth="1"/>
    <col min="6406" max="6406" width="11.140625" customWidth="1"/>
    <col min="6407" max="6407" width="11" customWidth="1"/>
    <col min="6408" max="6408" width="9.7109375" customWidth="1"/>
    <col min="6409" max="6409" width="54.85546875" customWidth="1"/>
    <col min="6655" max="6655" width="30.28515625" customWidth="1"/>
    <col min="6656" max="6658" width="9.5703125" customWidth="1"/>
    <col min="6659" max="6659" width="9.85546875" customWidth="1"/>
    <col min="6660" max="6660" width="9.5703125" customWidth="1"/>
    <col min="6661" max="6661" width="11" customWidth="1"/>
    <col min="6662" max="6662" width="11.140625" customWidth="1"/>
    <col min="6663" max="6663" width="11" customWidth="1"/>
    <col min="6664" max="6664" width="9.7109375" customWidth="1"/>
    <col min="6665" max="6665" width="54.85546875" customWidth="1"/>
    <col min="6911" max="6911" width="30.28515625" customWidth="1"/>
    <col min="6912" max="6914" width="9.5703125" customWidth="1"/>
    <col min="6915" max="6915" width="9.85546875" customWidth="1"/>
    <col min="6916" max="6916" width="9.5703125" customWidth="1"/>
    <col min="6917" max="6917" width="11" customWidth="1"/>
    <col min="6918" max="6918" width="11.140625" customWidth="1"/>
    <col min="6919" max="6919" width="11" customWidth="1"/>
    <col min="6920" max="6920" width="9.7109375" customWidth="1"/>
    <col min="6921" max="6921" width="54.85546875" customWidth="1"/>
    <col min="7167" max="7167" width="30.28515625" customWidth="1"/>
    <col min="7168" max="7170" width="9.5703125" customWidth="1"/>
    <col min="7171" max="7171" width="9.85546875" customWidth="1"/>
    <col min="7172" max="7172" width="9.5703125" customWidth="1"/>
    <col min="7173" max="7173" width="11" customWidth="1"/>
    <col min="7174" max="7174" width="11.140625" customWidth="1"/>
    <col min="7175" max="7175" width="11" customWidth="1"/>
    <col min="7176" max="7176" width="9.7109375" customWidth="1"/>
    <col min="7177" max="7177" width="54.85546875" customWidth="1"/>
    <col min="7423" max="7423" width="30.28515625" customWidth="1"/>
    <col min="7424" max="7426" width="9.5703125" customWidth="1"/>
    <col min="7427" max="7427" width="9.85546875" customWidth="1"/>
    <col min="7428" max="7428" width="9.5703125" customWidth="1"/>
    <col min="7429" max="7429" width="11" customWidth="1"/>
    <col min="7430" max="7430" width="11.140625" customWidth="1"/>
    <col min="7431" max="7431" width="11" customWidth="1"/>
    <col min="7432" max="7432" width="9.7109375" customWidth="1"/>
    <col min="7433" max="7433" width="54.85546875" customWidth="1"/>
    <col min="7679" max="7679" width="30.28515625" customWidth="1"/>
    <col min="7680" max="7682" width="9.5703125" customWidth="1"/>
    <col min="7683" max="7683" width="9.85546875" customWidth="1"/>
    <col min="7684" max="7684" width="9.5703125" customWidth="1"/>
    <col min="7685" max="7685" width="11" customWidth="1"/>
    <col min="7686" max="7686" width="11.140625" customWidth="1"/>
    <col min="7687" max="7687" width="11" customWidth="1"/>
    <col min="7688" max="7688" width="9.7109375" customWidth="1"/>
    <col min="7689" max="7689" width="54.85546875" customWidth="1"/>
    <col min="7935" max="7935" width="30.28515625" customWidth="1"/>
    <col min="7936" max="7938" width="9.5703125" customWidth="1"/>
    <col min="7939" max="7939" width="9.85546875" customWidth="1"/>
    <col min="7940" max="7940" width="9.5703125" customWidth="1"/>
    <col min="7941" max="7941" width="11" customWidth="1"/>
    <col min="7942" max="7942" width="11.140625" customWidth="1"/>
    <col min="7943" max="7943" width="11" customWidth="1"/>
    <col min="7944" max="7944" width="9.7109375" customWidth="1"/>
    <col min="7945" max="7945" width="54.85546875" customWidth="1"/>
    <col min="8191" max="8191" width="30.28515625" customWidth="1"/>
    <col min="8192" max="8194" width="9.5703125" customWidth="1"/>
    <col min="8195" max="8195" width="9.85546875" customWidth="1"/>
    <col min="8196" max="8196" width="9.5703125" customWidth="1"/>
    <col min="8197" max="8197" width="11" customWidth="1"/>
    <col min="8198" max="8198" width="11.140625" customWidth="1"/>
    <col min="8199" max="8199" width="11" customWidth="1"/>
    <col min="8200" max="8200" width="9.7109375" customWidth="1"/>
    <col min="8201" max="8201" width="54.85546875" customWidth="1"/>
    <col min="8447" max="8447" width="30.28515625" customWidth="1"/>
    <col min="8448" max="8450" width="9.5703125" customWidth="1"/>
    <col min="8451" max="8451" width="9.85546875" customWidth="1"/>
    <col min="8452" max="8452" width="9.5703125" customWidth="1"/>
    <col min="8453" max="8453" width="11" customWidth="1"/>
    <col min="8454" max="8454" width="11.140625" customWidth="1"/>
    <col min="8455" max="8455" width="11" customWidth="1"/>
    <col min="8456" max="8456" width="9.7109375" customWidth="1"/>
    <col min="8457" max="8457" width="54.85546875" customWidth="1"/>
    <col min="8703" max="8703" width="30.28515625" customWidth="1"/>
    <col min="8704" max="8706" width="9.5703125" customWidth="1"/>
    <col min="8707" max="8707" width="9.85546875" customWidth="1"/>
    <col min="8708" max="8708" width="9.5703125" customWidth="1"/>
    <col min="8709" max="8709" width="11" customWidth="1"/>
    <col min="8710" max="8710" width="11.140625" customWidth="1"/>
    <col min="8711" max="8711" width="11" customWidth="1"/>
    <col min="8712" max="8712" width="9.7109375" customWidth="1"/>
    <col min="8713" max="8713" width="54.85546875" customWidth="1"/>
    <col min="8959" max="8959" width="30.28515625" customWidth="1"/>
    <col min="8960" max="8962" width="9.5703125" customWidth="1"/>
    <col min="8963" max="8963" width="9.85546875" customWidth="1"/>
    <col min="8964" max="8964" width="9.5703125" customWidth="1"/>
    <col min="8965" max="8965" width="11" customWidth="1"/>
    <col min="8966" max="8966" width="11.140625" customWidth="1"/>
    <col min="8967" max="8967" width="11" customWidth="1"/>
    <col min="8968" max="8968" width="9.7109375" customWidth="1"/>
    <col min="8969" max="8969" width="54.85546875" customWidth="1"/>
    <col min="9215" max="9215" width="30.28515625" customWidth="1"/>
    <col min="9216" max="9218" width="9.5703125" customWidth="1"/>
    <col min="9219" max="9219" width="9.85546875" customWidth="1"/>
    <col min="9220" max="9220" width="9.5703125" customWidth="1"/>
    <col min="9221" max="9221" width="11" customWidth="1"/>
    <col min="9222" max="9222" width="11.140625" customWidth="1"/>
    <col min="9223" max="9223" width="11" customWidth="1"/>
    <col min="9224" max="9224" width="9.7109375" customWidth="1"/>
    <col min="9225" max="9225" width="54.85546875" customWidth="1"/>
    <col min="9471" max="9471" width="30.28515625" customWidth="1"/>
    <col min="9472" max="9474" width="9.5703125" customWidth="1"/>
    <col min="9475" max="9475" width="9.85546875" customWidth="1"/>
    <col min="9476" max="9476" width="9.5703125" customWidth="1"/>
    <col min="9477" max="9477" width="11" customWidth="1"/>
    <col min="9478" max="9478" width="11.140625" customWidth="1"/>
    <col min="9479" max="9479" width="11" customWidth="1"/>
    <col min="9480" max="9480" width="9.7109375" customWidth="1"/>
    <col min="9481" max="9481" width="54.85546875" customWidth="1"/>
    <col min="9727" max="9727" width="30.28515625" customWidth="1"/>
    <col min="9728" max="9730" width="9.5703125" customWidth="1"/>
    <col min="9731" max="9731" width="9.85546875" customWidth="1"/>
    <col min="9732" max="9732" width="9.5703125" customWidth="1"/>
    <col min="9733" max="9733" width="11" customWidth="1"/>
    <col min="9734" max="9734" width="11.140625" customWidth="1"/>
    <col min="9735" max="9735" width="11" customWidth="1"/>
    <col min="9736" max="9736" width="9.7109375" customWidth="1"/>
    <col min="9737" max="9737" width="54.85546875" customWidth="1"/>
    <col min="9983" max="9983" width="30.28515625" customWidth="1"/>
    <col min="9984" max="9986" width="9.5703125" customWidth="1"/>
    <col min="9987" max="9987" width="9.85546875" customWidth="1"/>
    <col min="9988" max="9988" width="9.5703125" customWidth="1"/>
    <col min="9989" max="9989" width="11" customWidth="1"/>
    <col min="9990" max="9990" width="11.140625" customWidth="1"/>
    <col min="9991" max="9991" width="11" customWidth="1"/>
    <col min="9992" max="9992" width="9.7109375" customWidth="1"/>
    <col min="9993" max="9993" width="54.85546875" customWidth="1"/>
    <col min="10239" max="10239" width="30.28515625" customWidth="1"/>
    <col min="10240" max="10242" width="9.5703125" customWidth="1"/>
    <col min="10243" max="10243" width="9.85546875" customWidth="1"/>
    <col min="10244" max="10244" width="9.5703125" customWidth="1"/>
    <col min="10245" max="10245" width="11" customWidth="1"/>
    <col min="10246" max="10246" width="11.140625" customWidth="1"/>
    <col min="10247" max="10247" width="11" customWidth="1"/>
    <col min="10248" max="10248" width="9.7109375" customWidth="1"/>
    <col min="10249" max="10249" width="54.85546875" customWidth="1"/>
    <col min="10495" max="10495" width="30.28515625" customWidth="1"/>
    <col min="10496" max="10498" width="9.5703125" customWidth="1"/>
    <col min="10499" max="10499" width="9.85546875" customWidth="1"/>
    <col min="10500" max="10500" width="9.5703125" customWidth="1"/>
    <col min="10501" max="10501" width="11" customWidth="1"/>
    <col min="10502" max="10502" width="11.140625" customWidth="1"/>
    <col min="10503" max="10503" width="11" customWidth="1"/>
    <col min="10504" max="10504" width="9.7109375" customWidth="1"/>
    <col min="10505" max="10505" width="54.85546875" customWidth="1"/>
    <col min="10751" max="10751" width="30.28515625" customWidth="1"/>
    <col min="10752" max="10754" width="9.5703125" customWidth="1"/>
    <col min="10755" max="10755" width="9.85546875" customWidth="1"/>
    <col min="10756" max="10756" width="9.5703125" customWidth="1"/>
    <col min="10757" max="10757" width="11" customWidth="1"/>
    <col min="10758" max="10758" width="11.140625" customWidth="1"/>
    <col min="10759" max="10759" width="11" customWidth="1"/>
    <col min="10760" max="10760" width="9.7109375" customWidth="1"/>
    <col min="10761" max="10761" width="54.85546875" customWidth="1"/>
    <col min="11007" max="11007" width="30.28515625" customWidth="1"/>
    <col min="11008" max="11010" width="9.5703125" customWidth="1"/>
    <col min="11011" max="11011" width="9.85546875" customWidth="1"/>
    <col min="11012" max="11012" width="9.5703125" customWidth="1"/>
    <col min="11013" max="11013" width="11" customWidth="1"/>
    <col min="11014" max="11014" width="11.140625" customWidth="1"/>
    <col min="11015" max="11015" width="11" customWidth="1"/>
    <col min="11016" max="11016" width="9.7109375" customWidth="1"/>
    <col min="11017" max="11017" width="54.85546875" customWidth="1"/>
    <col min="11263" max="11263" width="30.28515625" customWidth="1"/>
    <col min="11264" max="11266" width="9.5703125" customWidth="1"/>
    <col min="11267" max="11267" width="9.85546875" customWidth="1"/>
    <col min="11268" max="11268" width="9.5703125" customWidth="1"/>
    <col min="11269" max="11269" width="11" customWidth="1"/>
    <col min="11270" max="11270" width="11.140625" customWidth="1"/>
    <col min="11271" max="11271" width="11" customWidth="1"/>
    <col min="11272" max="11272" width="9.7109375" customWidth="1"/>
    <col min="11273" max="11273" width="54.85546875" customWidth="1"/>
    <col min="11519" max="11519" width="30.28515625" customWidth="1"/>
    <col min="11520" max="11522" width="9.5703125" customWidth="1"/>
    <col min="11523" max="11523" width="9.85546875" customWidth="1"/>
    <col min="11524" max="11524" width="9.5703125" customWidth="1"/>
    <col min="11525" max="11525" width="11" customWidth="1"/>
    <col min="11526" max="11526" width="11.140625" customWidth="1"/>
    <col min="11527" max="11527" width="11" customWidth="1"/>
    <col min="11528" max="11528" width="9.7109375" customWidth="1"/>
    <col min="11529" max="11529" width="54.85546875" customWidth="1"/>
    <col min="11775" max="11775" width="30.28515625" customWidth="1"/>
    <col min="11776" max="11778" width="9.5703125" customWidth="1"/>
    <col min="11779" max="11779" width="9.85546875" customWidth="1"/>
    <col min="11780" max="11780" width="9.5703125" customWidth="1"/>
    <col min="11781" max="11781" width="11" customWidth="1"/>
    <col min="11782" max="11782" width="11.140625" customWidth="1"/>
    <col min="11783" max="11783" width="11" customWidth="1"/>
    <col min="11784" max="11784" width="9.7109375" customWidth="1"/>
    <col min="11785" max="11785" width="54.85546875" customWidth="1"/>
    <col min="12031" max="12031" width="30.28515625" customWidth="1"/>
    <col min="12032" max="12034" width="9.5703125" customWidth="1"/>
    <col min="12035" max="12035" width="9.85546875" customWidth="1"/>
    <col min="12036" max="12036" width="9.5703125" customWidth="1"/>
    <col min="12037" max="12037" width="11" customWidth="1"/>
    <col min="12038" max="12038" width="11.140625" customWidth="1"/>
    <col min="12039" max="12039" width="11" customWidth="1"/>
    <col min="12040" max="12040" width="9.7109375" customWidth="1"/>
    <col min="12041" max="12041" width="54.85546875" customWidth="1"/>
    <col min="12287" max="12287" width="30.28515625" customWidth="1"/>
    <col min="12288" max="12290" width="9.5703125" customWidth="1"/>
    <col min="12291" max="12291" width="9.85546875" customWidth="1"/>
    <col min="12292" max="12292" width="9.5703125" customWidth="1"/>
    <col min="12293" max="12293" width="11" customWidth="1"/>
    <col min="12294" max="12294" width="11.140625" customWidth="1"/>
    <col min="12295" max="12295" width="11" customWidth="1"/>
    <col min="12296" max="12296" width="9.7109375" customWidth="1"/>
    <col min="12297" max="12297" width="54.85546875" customWidth="1"/>
    <col min="12543" max="12543" width="30.28515625" customWidth="1"/>
    <col min="12544" max="12546" width="9.5703125" customWidth="1"/>
    <col min="12547" max="12547" width="9.85546875" customWidth="1"/>
    <col min="12548" max="12548" width="9.5703125" customWidth="1"/>
    <col min="12549" max="12549" width="11" customWidth="1"/>
    <col min="12550" max="12550" width="11.140625" customWidth="1"/>
    <col min="12551" max="12551" width="11" customWidth="1"/>
    <col min="12552" max="12552" width="9.7109375" customWidth="1"/>
    <col min="12553" max="12553" width="54.85546875" customWidth="1"/>
    <col min="12799" max="12799" width="30.28515625" customWidth="1"/>
    <col min="12800" max="12802" width="9.5703125" customWidth="1"/>
    <col min="12803" max="12803" width="9.85546875" customWidth="1"/>
    <col min="12804" max="12804" width="9.5703125" customWidth="1"/>
    <col min="12805" max="12805" width="11" customWidth="1"/>
    <col min="12806" max="12806" width="11.140625" customWidth="1"/>
    <col min="12807" max="12807" width="11" customWidth="1"/>
    <col min="12808" max="12808" width="9.7109375" customWidth="1"/>
    <col min="12809" max="12809" width="54.85546875" customWidth="1"/>
    <col min="13055" max="13055" width="30.28515625" customWidth="1"/>
    <col min="13056" max="13058" width="9.5703125" customWidth="1"/>
    <col min="13059" max="13059" width="9.85546875" customWidth="1"/>
    <col min="13060" max="13060" width="9.5703125" customWidth="1"/>
    <col min="13061" max="13061" width="11" customWidth="1"/>
    <col min="13062" max="13062" width="11.140625" customWidth="1"/>
    <col min="13063" max="13063" width="11" customWidth="1"/>
    <col min="13064" max="13064" width="9.7109375" customWidth="1"/>
    <col min="13065" max="13065" width="54.85546875" customWidth="1"/>
    <col min="13311" max="13311" width="30.28515625" customWidth="1"/>
    <col min="13312" max="13314" width="9.5703125" customWidth="1"/>
    <col min="13315" max="13315" width="9.85546875" customWidth="1"/>
    <col min="13316" max="13316" width="9.5703125" customWidth="1"/>
    <col min="13317" max="13317" width="11" customWidth="1"/>
    <col min="13318" max="13318" width="11.140625" customWidth="1"/>
    <col min="13319" max="13319" width="11" customWidth="1"/>
    <col min="13320" max="13320" width="9.7109375" customWidth="1"/>
    <col min="13321" max="13321" width="54.85546875" customWidth="1"/>
    <col min="13567" max="13567" width="30.28515625" customWidth="1"/>
    <col min="13568" max="13570" width="9.5703125" customWidth="1"/>
    <col min="13571" max="13571" width="9.85546875" customWidth="1"/>
    <col min="13572" max="13572" width="9.5703125" customWidth="1"/>
    <col min="13573" max="13573" width="11" customWidth="1"/>
    <col min="13574" max="13574" width="11.140625" customWidth="1"/>
    <col min="13575" max="13575" width="11" customWidth="1"/>
    <col min="13576" max="13576" width="9.7109375" customWidth="1"/>
    <col min="13577" max="13577" width="54.85546875" customWidth="1"/>
    <col min="13823" max="13823" width="30.28515625" customWidth="1"/>
    <col min="13824" max="13826" width="9.5703125" customWidth="1"/>
    <col min="13827" max="13827" width="9.85546875" customWidth="1"/>
    <col min="13828" max="13828" width="9.5703125" customWidth="1"/>
    <col min="13829" max="13829" width="11" customWidth="1"/>
    <col min="13830" max="13830" width="11.140625" customWidth="1"/>
    <col min="13831" max="13831" width="11" customWidth="1"/>
    <col min="13832" max="13832" width="9.7109375" customWidth="1"/>
    <col min="13833" max="13833" width="54.85546875" customWidth="1"/>
    <col min="14079" max="14079" width="30.28515625" customWidth="1"/>
    <col min="14080" max="14082" width="9.5703125" customWidth="1"/>
    <col min="14083" max="14083" width="9.85546875" customWidth="1"/>
    <col min="14084" max="14084" width="9.5703125" customWidth="1"/>
    <col min="14085" max="14085" width="11" customWidth="1"/>
    <col min="14086" max="14086" width="11.140625" customWidth="1"/>
    <col min="14087" max="14087" width="11" customWidth="1"/>
    <col min="14088" max="14088" width="9.7109375" customWidth="1"/>
    <col min="14089" max="14089" width="54.85546875" customWidth="1"/>
    <col min="14335" max="14335" width="30.28515625" customWidth="1"/>
    <col min="14336" max="14338" width="9.5703125" customWidth="1"/>
    <col min="14339" max="14339" width="9.85546875" customWidth="1"/>
    <col min="14340" max="14340" width="9.5703125" customWidth="1"/>
    <col min="14341" max="14341" width="11" customWidth="1"/>
    <col min="14342" max="14342" width="11.140625" customWidth="1"/>
    <col min="14343" max="14343" width="11" customWidth="1"/>
    <col min="14344" max="14344" width="9.7109375" customWidth="1"/>
    <col min="14345" max="14345" width="54.85546875" customWidth="1"/>
    <col min="14591" max="14591" width="30.28515625" customWidth="1"/>
    <col min="14592" max="14594" width="9.5703125" customWidth="1"/>
    <col min="14595" max="14595" width="9.85546875" customWidth="1"/>
    <col min="14596" max="14596" width="9.5703125" customWidth="1"/>
    <col min="14597" max="14597" width="11" customWidth="1"/>
    <col min="14598" max="14598" width="11.140625" customWidth="1"/>
    <col min="14599" max="14599" width="11" customWidth="1"/>
    <col min="14600" max="14600" width="9.7109375" customWidth="1"/>
    <col min="14601" max="14601" width="54.85546875" customWidth="1"/>
    <col min="14847" max="14847" width="30.28515625" customWidth="1"/>
    <col min="14848" max="14850" width="9.5703125" customWidth="1"/>
    <col min="14851" max="14851" width="9.85546875" customWidth="1"/>
    <col min="14852" max="14852" width="9.5703125" customWidth="1"/>
    <col min="14853" max="14853" width="11" customWidth="1"/>
    <col min="14854" max="14854" width="11.140625" customWidth="1"/>
    <col min="14855" max="14855" width="11" customWidth="1"/>
    <col min="14856" max="14856" width="9.7109375" customWidth="1"/>
    <col min="14857" max="14857" width="54.85546875" customWidth="1"/>
    <col min="15103" max="15103" width="30.28515625" customWidth="1"/>
    <col min="15104" max="15106" width="9.5703125" customWidth="1"/>
    <col min="15107" max="15107" width="9.85546875" customWidth="1"/>
    <col min="15108" max="15108" width="9.5703125" customWidth="1"/>
    <col min="15109" max="15109" width="11" customWidth="1"/>
    <col min="15110" max="15110" width="11.140625" customWidth="1"/>
    <col min="15111" max="15111" width="11" customWidth="1"/>
    <col min="15112" max="15112" width="9.7109375" customWidth="1"/>
    <col min="15113" max="15113" width="54.85546875" customWidth="1"/>
    <col min="15359" max="15359" width="30.28515625" customWidth="1"/>
    <col min="15360" max="15362" width="9.5703125" customWidth="1"/>
    <col min="15363" max="15363" width="9.85546875" customWidth="1"/>
    <col min="15364" max="15364" width="9.5703125" customWidth="1"/>
    <col min="15365" max="15365" width="11" customWidth="1"/>
    <col min="15366" max="15366" width="11.140625" customWidth="1"/>
    <col min="15367" max="15367" width="11" customWidth="1"/>
    <col min="15368" max="15368" width="9.7109375" customWidth="1"/>
    <col min="15369" max="15369" width="54.85546875" customWidth="1"/>
    <col min="15615" max="15615" width="30.28515625" customWidth="1"/>
    <col min="15616" max="15618" width="9.5703125" customWidth="1"/>
    <col min="15619" max="15619" width="9.85546875" customWidth="1"/>
    <col min="15620" max="15620" width="9.5703125" customWidth="1"/>
    <col min="15621" max="15621" width="11" customWidth="1"/>
    <col min="15622" max="15622" width="11.140625" customWidth="1"/>
    <col min="15623" max="15623" width="11" customWidth="1"/>
    <col min="15624" max="15624" width="9.7109375" customWidth="1"/>
    <col min="15625" max="15625" width="54.85546875" customWidth="1"/>
    <col min="15871" max="15871" width="30.28515625" customWidth="1"/>
    <col min="15872" max="15874" width="9.5703125" customWidth="1"/>
    <col min="15875" max="15875" width="9.85546875" customWidth="1"/>
    <col min="15876" max="15876" width="9.5703125" customWidth="1"/>
    <col min="15877" max="15877" width="11" customWidth="1"/>
    <col min="15878" max="15878" width="11.140625" customWidth="1"/>
    <col min="15879" max="15879" width="11" customWidth="1"/>
    <col min="15880" max="15880" width="9.7109375" customWidth="1"/>
    <col min="15881" max="15881" width="54.85546875" customWidth="1"/>
    <col min="16127" max="16127" width="30.28515625" customWidth="1"/>
    <col min="16128" max="16130" width="9.5703125" customWidth="1"/>
    <col min="16131" max="16131" width="9.85546875" customWidth="1"/>
    <col min="16132" max="16132" width="9.5703125" customWidth="1"/>
    <col min="16133" max="16133" width="11" customWidth="1"/>
    <col min="16134" max="16134" width="11.140625" customWidth="1"/>
    <col min="16135" max="16135" width="11" customWidth="1"/>
    <col min="16136" max="16136" width="9.7109375" customWidth="1"/>
    <col min="16137" max="16137" width="54.85546875" customWidth="1"/>
  </cols>
  <sheetData>
    <row r="1" spans="1:13" s="1" customFormat="1" ht="42.75" customHeight="1" x14ac:dyDescent="0.2">
      <c r="A1" s="13" t="s">
        <v>192</v>
      </c>
      <c r="B1" s="13" t="s">
        <v>36</v>
      </c>
      <c r="C1" s="13" t="s">
        <v>37</v>
      </c>
      <c r="D1" s="13" t="s">
        <v>214</v>
      </c>
      <c r="E1" s="13" t="s">
        <v>215</v>
      </c>
      <c r="F1" s="13" t="s">
        <v>38</v>
      </c>
      <c r="G1" s="13" t="s">
        <v>39</v>
      </c>
      <c r="H1" s="13" t="s">
        <v>84</v>
      </c>
      <c r="I1" s="13" t="s">
        <v>40</v>
      </c>
      <c r="J1" s="103"/>
      <c r="K1" s="103"/>
      <c r="L1" s="103"/>
      <c r="M1" s="103"/>
    </row>
    <row r="2" spans="1:13" s="19" customFormat="1" x14ac:dyDescent="0.2">
      <c r="A2" s="15" t="s">
        <v>155</v>
      </c>
      <c r="B2" s="15" t="s">
        <v>41</v>
      </c>
      <c r="C2" s="16" t="s">
        <v>42</v>
      </c>
      <c r="D2" s="16">
        <v>-20.444199999999999</v>
      </c>
      <c r="E2" s="16">
        <v>-52.875599999999999</v>
      </c>
      <c r="F2" s="16">
        <v>388</v>
      </c>
      <c r="G2" s="17">
        <v>40405</v>
      </c>
      <c r="H2" s="18">
        <v>1</v>
      </c>
      <c r="I2" s="16" t="s">
        <v>43</v>
      </c>
      <c r="J2" s="14"/>
      <c r="K2" s="14"/>
      <c r="L2" s="14"/>
      <c r="M2" s="14"/>
    </row>
    <row r="3" spans="1:13" ht="12.75" customHeight="1" x14ac:dyDescent="0.2">
      <c r="A3" s="15" t="s">
        <v>156</v>
      </c>
      <c r="B3" s="15" t="s">
        <v>41</v>
      </c>
      <c r="C3" s="16" t="s">
        <v>44</v>
      </c>
      <c r="D3" s="18">
        <v>-23.002500000000001</v>
      </c>
      <c r="E3" s="18">
        <v>-55.3294</v>
      </c>
      <c r="F3" s="18">
        <v>431</v>
      </c>
      <c r="G3" s="20">
        <v>39611</v>
      </c>
      <c r="H3" s="18">
        <v>1</v>
      </c>
      <c r="I3" s="16" t="s">
        <v>45</v>
      </c>
      <c r="J3" s="21"/>
      <c r="K3" s="21"/>
      <c r="L3" s="21"/>
      <c r="M3" s="21"/>
    </row>
    <row r="4" spans="1:13" x14ac:dyDescent="0.2">
      <c r="A4" s="15" t="s">
        <v>211</v>
      </c>
      <c r="B4" s="15" t="s">
        <v>41</v>
      </c>
      <c r="C4" s="16" t="s">
        <v>218</v>
      </c>
      <c r="D4" s="22">
        <v>-20.4756</v>
      </c>
      <c r="E4" s="22">
        <v>-55.783900000000003</v>
      </c>
      <c r="F4" s="22">
        <v>155</v>
      </c>
      <c r="G4" s="20">
        <v>39022</v>
      </c>
      <c r="H4" s="18">
        <v>1</v>
      </c>
      <c r="I4" s="16" t="s">
        <v>46</v>
      </c>
      <c r="J4" s="21"/>
      <c r="K4" s="21"/>
      <c r="L4" s="21"/>
      <c r="M4" s="21"/>
    </row>
    <row r="5" spans="1:13" ht="14.25" customHeight="1" x14ac:dyDescent="0.2">
      <c r="A5" s="15" t="s">
        <v>212</v>
      </c>
      <c r="B5" s="15" t="s">
        <v>217</v>
      </c>
      <c r="C5" s="16" t="s">
        <v>86</v>
      </c>
      <c r="D5" s="57">
        <v>-11148083</v>
      </c>
      <c r="E5" s="58">
        <v>-53763736</v>
      </c>
      <c r="F5" s="22">
        <v>347</v>
      </c>
      <c r="G5" s="20">
        <v>43199</v>
      </c>
      <c r="H5" s="18">
        <v>1</v>
      </c>
      <c r="I5" s="16" t="s">
        <v>87</v>
      </c>
      <c r="J5" s="21"/>
      <c r="K5" s="21"/>
      <c r="L5" s="21"/>
      <c r="M5" s="21"/>
    </row>
    <row r="6" spans="1:13" ht="14.25" customHeight="1" x14ac:dyDescent="0.2">
      <c r="A6" s="15" t="s">
        <v>213</v>
      </c>
      <c r="B6" s="15" t="s">
        <v>217</v>
      </c>
      <c r="C6" s="16" t="s">
        <v>88</v>
      </c>
      <c r="D6" s="58">
        <v>-22955028</v>
      </c>
      <c r="E6" s="58">
        <v>-55626001</v>
      </c>
      <c r="F6" s="22">
        <v>605</v>
      </c>
      <c r="G6" s="20">
        <v>43203</v>
      </c>
      <c r="H6" s="18">
        <v>1</v>
      </c>
      <c r="I6" s="16" t="s">
        <v>89</v>
      </c>
      <c r="J6" s="21"/>
      <c r="K6" s="21"/>
      <c r="L6" s="21"/>
      <c r="M6" s="21"/>
    </row>
    <row r="7" spans="1:13" s="24" customFormat="1" x14ac:dyDescent="0.2">
      <c r="A7" s="15" t="s">
        <v>157</v>
      </c>
      <c r="B7" s="15" t="s">
        <v>41</v>
      </c>
      <c r="C7" s="16" t="s">
        <v>47</v>
      </c>
      <c r="D7" s="22">
        <v>-22.1008</v>
      </c>
      <c r="E7" s="22">
        <v>-56.54</v>
      </c>
      <c r="F7" s="22">
        <v>208</v>
      </c>
      <c r="G7" s="20">
        <v>40764</v>
      </c>
      <c r="H7" s="18">
        <v>0</v>
      </c>
      <c r="I7" s="23" t="s">
        <v>48</v>
      </c>
      <c r="J7" s="21"/>
      <c r="K7" s="21"/>
      <c r="L7" s="21"/>
      <c r="M7" s="21"/>
    </row>
    <row r="8" spans="1:13" s="24" customFormat="1" x14ac:dyDescent="0.2">
      <c r="A8" s="15" t="s">
        <v>158</v>
      </c>
      <c r="B8" s="15" t="s">
        <v>41</v>
      </c>
      <c r="C8" s="16" t="s">
        <v>50</v>
      </c>
      <c r="D8" s="22">
        <v>-21.7514</v>
      </c>
      <c r="E8" s="22">
        <v>-52.470599999999997</v>
      </c>
      <c r="F8" s="22">
        <v>387</v>
      </c>
      <c r="G8" s="20">
        <v>41354</v>
      </c>
      <c r="H8" s="18">
        <v>1</v>
      </c>
      <c r="I8" s="23" t="s">
        <v>90</v>
      </c>
      <c r="J8" s="21"/>
      <c r="K8" s="21"/>
      <c r="L8" s="21"/>
      <c r="M8" s="21"/>
    </row>
    <row r="9" spans="1:13" s="24" customFormat="1" x14ac:dyDescent="0.2">
      <c r="A9" s="15" t="s">
        <v>159</v>
      </c>
      <c r="B9" s="15" t="s">
        <v>217</v>
      </c>
      <c r="C9" s="16" t="s">
        <v>92</v>
      </c>
      <c r="D9" s="58">
        <v>-19945539</v>
      </c>
      <c r="E9" s="58">
        <v>-54368533</v>
      </c>
      <c r="F9" s="22">
        <v>624</v>
      </c>
      <c r="G9" s="20">
        <v>43129</v>
      </c>
      <c r="H9" s="18">
        <v>1</v>
      </c>
      <c r="I9" s="23" t="s">
        <v>93</v>
      </c>
      <c r="J9" s="21"/>
      <c r="K9" s="21"/>
      <c r="L9" s="21"/>
      <c r="M9" s="21"/>
    </row>
    <row r="10" spans="1:13" s="24" customFormat="1" x14ac:dyDescent="0.2">
      <c r="A10" s="15" t="s">
        <v>160</v>
      </c>
      <c r="B10" s="15" t="s">
        <v>217</v>
      </c>
      <c r="C10" s="16" t="s">
        <v>95</v>
      </c>
      <c r="D10" s="58">
        <v>-21246756</v>
      </c>
      <c r="E10" s="58">
        <v>-564560442</v>
      </c>
      <c r="F10" s="22">
        <v>329</v>
      </c>
      <c r="G10" s="20" t="s">
        <v>96</v>
      </c>
      <c r="H10" s="18">
        <v>1</v>
      </c>
      <c r="I10" s="23" t="s">
        <v>97</v>
      </c>
      <c r="J10" s="21"/>
      <c r="K10" s="21"/>
      <c r="L10" s="21"/>
      <c r="M10" s="21"/>
    </row>
    <row r="11" spans="1:13" s="24" customFormat="1" x14ac:dyDescent="0.2">
      <c r="A11" s="15" t="s">
        <v>161</v>
      </c>
      <c r="B11" s="15" t="s">
        <v>217</v>
      </c>
      <c r="C11" s="16" t="s">
        <v>99</v>
      </c>
      <c r="D11" s="58">
        <v>-21298278</v>
      </c>
      <c r="E11" s="58">
        <v>-52068917</v>
      </c>
      <c r="F11" s="22">
        <v>345</v>
      </c>
      <c r="G11" s="20">
        <v>43196</v>
      </c>
      <c r="H11" s="18">
        <v>0</v>
      </c>
      <c r="I11" s="23" t="s">
        <v>100</v>
      </c>
      <c r="J11" s="21"/>
      <c r="K11" s="21"/>
      <c r="L11" s="21"/>
      <c r="M11" s="21"/>
    </row>
    <row r="12" spans="1:13" s="24" customFormat="1" x14ac:dyDescent="0.2">
      <c r="A12" s="15" t="s">
        <v>162</v>
      </c>
      <c r="B12" s="15" t="s">
        <v>217</v>
      </c>
      <c r="C12" s="16" t="s">
        <v>102</v>
      </c>
      <c r="D12" s="58">
        <v>-22657056</v>
      </c>
      <c r="E12" s="58">
        <v>-54819306</v>
      </c>
      <c r="F12" s="22">
        <v>456</v>
      </c>
      <c r="G12" s="20">
        <v>43165</v>
      </c>
      <c r="H12" s="18">
        <v>1</v>
      </c>
      <c r="I12" s="23" t="s">
        <v>103</v>
      </c>
      <c r="J12" s="21"/>
      <c r="K12" s="21"/>
      <c r="L12" s="21"/>
      <c r="M12" s="21"/>
    </row>
    <row r="13" spans="1:13" s="67" customFormat="1" ht="15" x14ac:dyDescent="0.25">
      <c r="A13" s="59" t="s">
        <v>163</v>
      </c>
      <c r="B13" s="15" t="s">
        <v>217</v>
      </c>
      <c r="C13" s="60" t="s">
        <v>104</v>
      </c>
      <c r="D13" s="61">
        <v>-19587528</v>
      </c>
      <c r="E13" s="61">
        <v>-54030083</v>
      </c>
      <c r="F13" s="62">
        <v>540</v>
      </c>
      <c r="G13" s="63">
        <v>43206</v>
      </c>
      <c r="H13" s="64">
        <v>1</v>
      </c>
      <c r="I13" s="65" t="s">
        <v>105</v>
      </c>
      <c r="J13" s="66"/>
      <c r="K13" s="66"/>
      <c r="L13" s="66"/>
      <c r="M13" s="66"/>
    </row>
    <row r="14" spans="1:13" x14ac:dyDescent="0.2">
      <c r="A14" s="15" t="s">
        <v>164</v>
      </c>
      <c r="B14" s="15" t="s">
        <v>41</v>
      </c>
      <c r="C14" s="16" t="s">
        <v>106</v>
      </c>
      <c r="D14" s="22">
        <v>-20.45</v>
      </c>
      <c r="E14" s="22">
        <v>-54.616599999999998</v>
      </c>
      <c r="F14" s="22">
        <v>530</v>
      </c>
      <c r="G14" s="20">
        <v>37145</v>
      </c>
      <c r="H14" s="18">
        <v>1</v>
      </c>
      <c r="I14" s="16" t="s">
        <v>51</v>
      </c>
      <c r="J14" s="21"/>
      <c r="K14" s="21"/>
      <c r="L14" s="21"/>
      <c r="M14" s="21"/>
    </row>
    <row r="15" spans="1:13" x14ac:dyDescent="0.2">
      <c r="A15" s="15" t="s">
        <v>165</v>
      </c>
      <c r="B15" s="15" t="s">
        <v>41</v>
      </c>
      <c r="C15" s="16" t="s">
        <v>107</v>
      </c>
      <c r="D15" s="18">
        <v>-19.122499999999999</v>
      </c>
      <c r="E15" s="18">
        <v>-51.720799999999997</v>
      </c>
      <c r="F15" s="22">
        <v>516</v>
      </c>
      <c r="G15" s="20">
        <v>39515</v>
      </c>
      <c r="H15" s="18">
        <v>1</v>
      </c>
      <c r="I15" s="16" t="s">
        <v>52</v>
      </c>
      <c r="J15" s="21"/>
      <c r="K15" s="21"/>
      <c r="L15" s="21" t="s">
        <v>35</v>
      </c>
      <c r="M15" s="21"/>
    </row>
    <row r="16" spans="1:13" x14ac:dyDescent="0.2">
      <c r="A16" s="15" t="s">
        <v>166</v>
      </c>
      <c r="B16" s="15" t="s">
        <v>41</v>
      </c>
      <c r="C16" s="16" t="s">
        <v>219</v>
      </c>
      <c r="D16" s="22">
        <v>-18.802199999999999</v>
      </c>
      <c r="E16" s="22">
        <v>-52.602800000000002</v>
      </c>
      <c r="F16" s="22">
        <v>818</v>
      </c>
      <c r="G16" s="20">
        <v>39070</v>
      </c>
      <c r="H16" s="18">
        <v>1</v>
      </c>
      <c r="I16" s="16" t="s">
        <v>82</v>
      </c>
      <c r="J16" s="21"/>
      <c r="K16" s="21"/>
      <c r="L16" s="21"/>
      <c r="M16" s="21"/>
    </row>
    <row r="17" spans="1:13" ht="13.5" customHeight="1" x14ac:dyDescent="0.2">
      <c r="A17" s="15" t="s">
        <v>167</v>
      </c>
      <c r="B17" s="15" t="s">
        <v>41</v>
      </c>
      <c r="C17" s="16" t="s">
        <v>108</v>
      </c>
      <c r="D17" s="22">
        <v>-18.996700000000001</v>
      </c>
      <c r="E17" s="22">
        <v>-57.637500000000003</v>
      </c>
      <c r="F17" s="22">
        <v>126</v>
      </c>
      <c r="G17" s="20">
        <v>39017</v>
      </c>
      <c r="H17" s="18">
        <v>1</v>
      </c>
      <c r="I17" s="16" t="s">
        <v>53</v>
      </c>
      <c r="J17" s="21"/>
      <c r="K17" s="21"/>
      <c r="L17" s="21"/>
      <c r="M17" s="21"/>
    </row>
    <row r="18" spans="1:13" ht="13.5" customHeight="1" x14ac:dyDescent="0.2">
      <c r="A18" s="15" t="s">
        <v>168</v>
      </c>
      <c r="B18" s="15" t="s">
        <v>41</v>
      </c>
      <c r="C18" s="16" t="s">
        <v>109</v>
      </c>
      <c r="D18" s="22">
        <v>-18.4922</v>
      </c>
      <c r="E18" s="22">
        <v>-53.167200000000001</v>
      </c>
      <c r="F18" s="22">
        <v>730</v>
      </c>
      <c r="G18" s="20">
        <v>41247</v>
      </c>
      <c r="H18" s="18">
        <v>1</v>
      </c>
      <c r="I18" s="23" t="s">
        <v>54</v>
      </c>
      <c r="J18" s="21"/>
      <c r="K18" s="21"/>
      <c r="L18" s="21" t="s">
        <v>35</v>
      </c>
      <c r="M18" s="21"/>
    </row>
    <row r="19" spans="1:13" x14ac:dyDescent="0.2">
      <c r="A19" s="15" t="s">
        <v>169</v>
      </c>
      <c r="B19" s="15" t="s">
        <v>41</v>
      </c>
      <c r="C19" s="16" t="s">
        <v>110</v>
      </c>
      <c r="D19" s="22">
        <v>-18.304400000000001</v>
      </c>
      <c r="E19" s="22">
        <v>-54.440899999999999</v>
      </c>
      <c r="F19" s="22">
        <v>252</v>
      </c>
      <c r="G19" s="20">
        <v>39028</v>
      </c>
      <c r="H19" s="18">
        <v>1</v>
      </c>
      <c r="I19" s="16" t="s">
        <v>55</v>
      </c>
      <c r="J19" s="21"/>
      <c r="K19" s="21"/>
      <c r="L19" s="21" t="s">
        <v>35</v>
      </c>
      <c r="M19" s="21"/>
    </row>
    <row r="20" spans="1:13" x14ac:dyDescent="0.2">
      <c r="A20" s="15" t="s">
        <v>170</v>
      </c>
      <c r="B20" s="15" t="s">
        <v>41</v>
      </c>
      <c r="C20" s="16" t="s">
        <v>111</v>
      </c>
      <c r="D20" s="22">
        <v>-22.193899999999999</v>
      </c>
      <c r="E20" s="25">
        <v>-54.9114</v>
      </c>
      <c r="F20" s="22">
        <v>469</v>
      </c>
      <c r="G20" s="20">
        <v>39011</v>
      </c>
      <c r="H20" s="18">
        <v>1</v>
      </c>
      <c r="I20" s="16" t="s">
        <v>56</v>
      </c>
      <c r="J20" s="21"/>
      <c r="K20" s="21"/>
      <c r="L20" s="21"/>
      <c r="M20" s="21"/>
    </row>
    <row r="21" spans="1:13" x14ac:dyDescent="0.2">
      <c r="A21" s="15" t="s">
        <v>171</v>
      </c>
      <c r="B21" s="15" t="s">
        <v>217</v>
      </c>
      <c r="C21" s="16" t="s">
        <v>112</v>
      </c>
      <c r="D21" s="58">
        <v>-22308694</v>
      </c>
      <c r="E21" s="68">
        <v>-54325833</v>
      </c>
      <c r="F21" s="22">
        <v>340</v>
      </c>
      <c r="G21" s="20">
        <v>43159</v>
      </c>
      <c r="H21" s="18">
        <v>1</v>
      </c>
      <c r="I21" s="16" t="s">
        <v>113</v>
      </c>
      <c r="J21" s="21"/>
      <c r="K21" s="21"/>
      <c r="L21" s="21"/>
      <c r="M21" s="21" t="s">
        <v>35</v>
      </c>
    </row>
    <row r="22" spans="1:13" x14ac:dyDescent="0.2">
      <c r="A22" s="15" t="s">
        <v>172</v>
      </c>
      <c r="B22" s="15" t="s">
        <v>217</v>
      </c>
      <c r="C22" s="16" t="s">
        <v>114</v>
      </c>
      <c r="D22" s="58">
        <v>-23644881</v>
      </c>
      <c r="E22" s="68">
        <v>-54570289</v>
      </c>
      <c r="F22" s="22">
        <v>319</v>
      </c>
      <c r="G22" s="20">
        <v>43204</v>
      </c>
      <c r="H22" s="18">
        <v>1</v>
      </c>
      <c r="I22" s="16" t="s">
        <v>115</v>
      </c>
      <c r="J22" s="21"/>
      <c r="K22" s="21"/>
      <c r="L22" s="21"/>
      <c r="M22" s="21"/>
    </row>
    <row r="23" spans="1:13" x14ac:dyDescent="0.2">
      <c r="A23" s="15" t="s">
        <v>173</v>
      </c>
      <c r="B23" s="15" t="s">
        <v>217</v>
      </c>
      <c r="C23" s="16" t="s">
        <v>116</v>
      </c>
      <c r="D23" s="58">
        <v>-22092833</v>
      </c>
      <c r="E23" s="68">
        <v>-54798833</v>
      </c>
      <c r="F23" s="22">
        <v>360</v>
      </c>
      <c r="G23" s="20">
        <v>43157</v>
      </c>
      <c r="H23" s="18">
        <v>1</v>
      </c>
      <c r="I23" s="16" t="s">
        <v>117</v>
      </c>
      <c r="J23" s="21"/>
      <c r="K23" s="21"/>
      <c r="L23" s="21"/>
      <c r="M23" s="21"/>
    </row>
    <row r="24" spans="1:13" x14ac:dyDescent="0.2">
      <c r="A24" s="15" t="s">
        <v>174</v>
      </c>
      <c r="B24" s="15" t="s">
        <v>41</v>
      </c>
      <c r="C24" s="16" t="s">
        <v>57</v>
      </c>
      <c r="D24" s="18">
        <v>-23.449400000000001</v>
      </c>
      <c r="E24" s="18">
        <v>-54.181699999999999</v>
      </c>
      <c r="F24" s="18">
        <v>336</v>
      </c>
      <c r="G24" s="20">
        <v>39598</v>
      </c>
      <c r="H24" s="18">
        <v>1</v>
      </c>
      <c r="I24" s="16" t="s">
        <v>58</v>
      </c>
      <c r="J24" s="21"/>
      <c r="K24" s="21"/>
      <c r="L24" s="21" t="s">
        <v>35</v>
      </c>
      <c r="M24" s="21" t="s">
        <v>35</v>
      </c>
    </row>
    <row r="25" spans="1:13" x14ac:dyDescent="0.2">
      <c r="A25" s="15" t="s">
        <v>175</v>
      </c>
      <c r="B25" s="15" t="s">
        <v>41</v>
      </c>
      <c r="C25" s="16" t="s">
        <v>59</v>
      </c>
      <c r="D25" s="22">
        <v>-22.3</v>
      </c>
      <c r="E25" s="22">
        <v>-53.816600000000001</v>
      </c>
      <c r="F25" s="22">
        <v>373</v>
      </c>
      <c r="G25" s="20">
        <v>37662</v>
      </c>
      <c r="H25" s="18">
        <v>1</v>
      </c>
      <c r="I25" s="16" t="s">
        <v>60</v>
      </c>
      <c r="J25" s="21"/>
      <c r="K25" s="21"/>
      <c r="L25" s="21" t="s">
        <v>35</v>
      </c>
      <c r="M25" s="21"/>
    </row>
    <row r="26" spans="1:13" s="24" customFormat="1" x14ac:dyDescent="0.2">
      <c r="A26" s="15" t="s">
        <v>176</v>
      </c>
      <c r="B26" s="15" t="s">
        <v>41</v>
      </c>
      <c r="C26" s="16" t="s">
        <v>61</v>
      </c>
      <c r="D26" s="22">
        <v>-21.478200000000001</v>
      </c>
      <c r="E26" s="22">
        <v>-56.136899999999997</v>
      </c>
      <c r="F26" s="22">
        <v>249</v>
      </c>
      <c r="G26" s="20">
        <v>40759</v>
      </c>
      <c r="H26" s="18">
        <v>1</v>
      </c>
      <c r="I26" s="23" t="s">
        <v>62</v>
      </c>
      <c r="J26" s="21"/>
      <c r="K26" s="21"/>
      <c r="L26" s="21"/>
      <c r="M26" s="21"/>
    </row>
    <row r="27" spans="1:13" x14ac:dyDescent="0.2">
      <c r="A27" s="15" t="s">
        <v>177</v>
      </c>
      <c r="B27" s="15" t="s">
        <v>41</v>
      </c>
      <c r="C27" s="16" t="s">
        <v>63</v>
      </c>
      <c r="D27" s="18">
        <v>-22.857199999999999</v>
      </c>
      <c r="E27" s="18">
        <v>-54.605600000000003</v>
      </c>
      <c r="F27" s="18">
        <v>379</v>
      </c>
      <c r="G27" s="20">
        <v>39617</v>
      </c>
      <c r="H27" s="18">
        <v>1</v>
      </c>
      <c r="I27" s="16" t="s">
        <v>64</v>
      </c>
      <c r="J27" s="21"/>
      <c r="K27" s="21"/>
      <c r="L27" s="21"/>
      <c r="M27" s="21"/>
    </row>
    <row r="28" spans="1:13" x14ac:dyDescent="0.2">
      <c r="A28" s="15" t="s">
        <v>178</v>
      </c>
      <c r="B28" s="15" t="s">
        <v>217</v>
      </c>
      <c r="C28" s="16" t="s">
        <v>118</v>
      </c>
      <c r="D28" s="58">
        <v>-22575389</v>
      </c>
      <c r="E28" s="58">
        <v>-55160833</v>
      </c>
      <c r="F28" s="18">
        <v>499</v>
      </c>
      <c r="G28" s="20">
        <v>43166</v>
      </c>
      <c r="H28" s="18">
        <v>1</v>
      </c>
      <c r="I28" s="16" t="s">
        <v>119</v>
      </c>
      <c r="J28" s="21"/>
      <c r="K28" s="21"/>
      <c r="L28" s="21"/>
      <c r="M28" s="21"/>
    </row>
    <row r="29" spans="1:13" ht="12.75" customHeight="1" x14ac:dyDescent="0.2">
      <c r="A29" s="15" t="s">
        <v>179</v>
      </c>
      <c r="B29" s="15" t="s">
        <v>41</v>
      </c>
      <c r="C29" s="16" t="s">
        <v>120</v>
      </c>
      <c r="D29" s="22">
        <v>-21.609200000000001</v>
      </c>
      <c r="E29" s="22">
        <v>-55.177799999999998</v>
      </c>
      <c r="F29" s="22">
        <v>401</v>
      </c>
      <c r="G29" s="20">
        <v>39065</v>
      </c>
      <c r="H29" s="18">
        <v>1</v>
      </c>
      <c r="I29" s="16" t="s">
        <v>65</v>
      </c>
      <c r="J29" s="21"/>
      <c r="K29" s="21"/>
      <c r="L29" s="21"/>
      <c r="M29" s="21"/>
    </row>
    <row r="30" spans="1:13" ht="12.75" customHeight="1" x14ac:dyDescent="0.2">
      <c r="A30" s="15" t="s">
        <v>180</v>
      </c>
      <c r="B30" s="15" t="s">
        <v>217</v>
      </c>
      <c r="C30" s="16" t="s">
        <v>121</v>
      </c>
      <c r="D30" s="58">
        <v>-21450972</v>
      </c>
      <c r="E30" s="58">
        <v>-54341972</v>
      </c>
      <c r="F30" s="22">
        <v>500</v>
      </c>
      <c r="G30" s="20">
        <v>43153</v>
      </c>
      <c r="H30" s="18">
        <v>1</v>
      </c>
      <c r="I30" s="16" t="s">
        <v>122</v>
      </c>
      <c r="J30" s="21"/>
      <c r="K30" s="21"/>
      <c r="L30" s="21"/>
      <c r="M30" s="21"/>
    </row>
    <row r="31" spans="1:13" ht="12.75" customHeight="1" x14ac:dyDescent="0.2">
      <c r="A31" s="15" t="s">
        <v>181</v>
      </c>
      <c r="B31" s="15" t="s">
        <v>217</v>
      </c>
      <c r="C31" s="16" t="s">
        <v>124</v>
      </c>
      <c r="D31" s="58">
        <v>-22078528</v>
      </c>
      <c r="E31" s="58">
        <v>-53465889</v>
      </c>
      <c r="F31" s="22">
        <v>372</v>
      </c>
      <c r="G31" s="20">
        <v>43199</v>
      </c>
      <c r="H31" s="18">
        <v>1</v>
      </c>
      <c r="I31" s="16" t="s">
        <v>125</v>
      </c>
      <c r="J31" s="21"/>
      <c r="K31" s="21"/>
      <c r="L31" s="21"/>
      <c r="M31" s="21"/>
    </row>
    <row r="32" spans="1:13" s="24" customFormat="1" x14ac:dyDescent="0.2">
      <c r="A32" s="15" t="s">
        <v>182</v>
      </c>
      <c r="B32" s="15" t="s">
        <v>41</v>
      </c>
      <c r="C32" s="16" t="s">
        <v>126</v>
      </c>
      <c r="D32" s="22">
        <v>-20.395600000000002</v>
      </c>
      <c r="E32" s="22">
        <v>-56.431699999999999</v>
      </c>
      <c r="F32" s="22">
        <v>140</v>
      </c>
      <c r="G32" s="20">
        <v>39023</v>
      </c>
      <c r="H32" s="18">
        <v>1</v>
      </c>
      <c r="I32" s="16" t="s">
        <v>66</v>
      </c>
      <c r="J32" s="21"/>
      <c r="K32" s="21"/>
      <c r="L32" s="21"/>
      <c r="M32" s="21" t="s">
        <v>35</v>
      </c>
    </row>
    <row r="33" spans="1:13" x14ac:dyDescent="0.2">
      <c r="A33" s="15" t="s">
        <v>183</v>
      </c>
      <c r="B33" s="15" t="s">
        <v>41</v>
      </c>
      <c r="C33" s="16" t="s">
        <v>127</v>
      </c>
      <c r="D33" s="22">
        <v>-18.988900000000001</v>
      </c>
      <c r="E33" s="22">
        <v>-56.623100000000001</v>
      </c>
      <c r="F33" s="22">
        <v>104</v>
      </c>
      <c r="G33" s="20">
        <v>38932</v>
      </c>
      <c r="H33" s="18">
        <v>1</v>
      </c>
      <c r="I33" s="16" t="s">
        <v>67</v>
      </c>
      <c r="J33" s="21"/>
      <c r="K33" s="21"/>
      <c r="L33" s="21"/>
      <c r="M33" s="21"/>
    </row>
    <row r="34" spans="1:13" s="24" customFormat="1" x14ac:dyDescent="0.2">
      <c r="A34" s="15" t="s">
        <v>222</v>
      </c>
      <c r="B34" s="15" t="s">
        <v>41</v>
      </c>
      <c r="C34" s="16" t="s">
        <v>128</v>
      </c>
      <c r="D34" s="22">
        <v>-19.414300000000001</v>
      </c>
      <c r="E34" s="22">
        <v>-51.1053</v>
      </c>
      <c r="F34" s="22">
        <v>424</v>
      </c>
      <c r="G34" s="20" t="s">
        <v>68</v>
      </c>
      <c r="H34" s="18">
        <v>1</v>
      </c>
      <c r="I34" s="16" t="s">
        <v>69</v>
      </c>
      <c r="J34" s="21"/>
      <c r="K34" s="21"/>
      <c r="L34" s="21"/>
      <c r="M34" s="21"/>
    </row>
    <row r="35" spans="1:13" s="24" customFormat="1" x14ac:dyDescent="0.2">
      <c r="A35" s="15" t="s">
        <v>223</v>
      </c>
      <c r="B35" s="15" t="s">
        <v>217</v>
      </c>
      <c r="C35" s="16" t="s">
        <v>129</v>
      </c>
      <c r="D35" s="58">
        <v>-18072711</v>
      </c>
      <c r="E35" s="58">
        <v>-54548811</v>
      </c>
      <c r="F35" s="22">
        <v>251</v>
      </c>
      <c r="G35" s="20">
        <v>43133</v>
      </c>
      <c r="H35" s="18">
        <v>1</v>
      </c>
      <c r="I35" s="16" t="s">
        <v>130</v>
      </c>
      <c r="J35" s="21"/>
      <c r="K35" s="21"/>
      <c r="L35" s="21"/>
      <c r="M35" s="21" t="s">
        <v>35</v>
      </c>
    </row>
    <row r="36" spans="1:13" x14ac:dyDescent="0.2">
      <c r="A36" s="15" t="s">
        <v>224</v>
      </c>
      <c r="B36" s="15" t="s">
        <v>41</v>
      </c>
      <c r="C36" s="16" t="s">
        <v>131</v>
      </c>
      <c r="D36" s="22">
        <v>-22.533300000000001</v>
      </c>
      <c r="E36" s="22">
        <v>-55.533299999999997</v>
      </c>
      <c r="F36" s="22">
        <v>650</v>
      </c>
      <c r="G36" s="20">
        <v>37140</v>
      </c>
      <c r="H36" s="18">
        <v>1</v>
      </c>
      <c r="I36" s="16" t="s">
        <v>70</v>
      </c>
      <c r="J36" s="21"/>
      <c r="K36" s="21"/>
      <c r="L36" s="21"/>
      <c r="M36" s="21"/>
    </row>
    <row r="37" spans="1:13" x14ac:dyDescent="0.2">
      <c r="A37" s="15" t="s">
        <v>225</v>
      </c>
      <c r="B37" s="15" t="s">
        <v>41</v>
      </c>
      <c r="C37" s="16" t="s">
        <v>132</v>
      </c>
      <c r="D37" s="22">
        <v>-21.7058</v>
      </c>
      <c r="E37" s="22">
        <v>-57.5533</v>
      </c>
      <c r="F37" s="22">
        <v>85</v>
      </c>
      <c r="G37" s="20">
        <v>39014</v>
      </c>
      <c r="H37" s="18">
        <v>1</v>
      </c>
      <c r="I37" s="16" t="s">
        <v>71</v>
      </c>
      <c r="J37" s="21"/>
      <c r="K37" s="21"/>
      <c r="L37" s="21"/>
      <c r="M37" s="21"/>
    </row>
    <row r="38" spans="1:13" s="24" customFormat="1" x14ac:dyDescent="0.2">
      <c r="A38" s="15" t="s">
        <v>226</v>
      </c>
      <c r="B38" s="15" t="s">
        <v>41</v>
      </c>
      <c r="C38" s="16" t="s">
        <v>133</v>
      </c>
      <c r="D38" s="22">
        <v>-19.420100000000001</v>
      </c>
      <c r="E38" s="22">
        <v>-54.553100000000001</v>
      </c>
      <c r="F38" s="22">
        <v>647</v>
      </c>
      <c r="G38" s="20">
        <v>39067</v>
      </c>
      <c r="H38" s="18">
        <v>1</v>
      </c>
      <c r="I38" s="16" t="s">
        <v>83</v>
      </c>
      <c r="J38" s="21"/>
      <c r="K38" s="21"/>
      <c r="L38" s="21"/>
      <c r="M38" s="21"/>
    </row>
    <row r="39" spans="1:13" s="24" customFormat="1" x14ac:dyDescent="0.2">
      <c r="A39" s="15" t="s">
        <v>184</v>
      </c>
      <c r="B39" s="15" t="s">
        <v>217</v>
      </c>
      <c r="C39" s="16" t="s">
        <v>134</v>
      </c>
      <c r="D39" s="58">
        <v>-20466094</v>
      </c>
      <c r="E39" s="58">
        <v>-53763028</v>
      </c>
      <c r="F39" s="22">
        <v>442</v>
      </c>
      <c r="G39" s="20">
        <v>43118</v>
      </c>
      <c r="H39" s="18">
        <v>1</v>
      </c>
      <c r="I39" s="16"/>
      <c r="J39" s="21"/>
      <c r="K39" s="21"/>
      <c r="L39" s="21"/>
      <c r="M39" s="21"/>
    </row>
    <row r="40" spans="1:13" x14ac:dyDescent="0.2">
      <c r="A40" s="15" t="s">
        <v>185</v>
      </c>
      <c r="B40" s="15" t="s">
        <v>41</v>
      </c>
      <c r="C40" s="16" t="s">
        <v>135</v>
      </c>
      <c r="D40" s="18">
        <v>-21.774999999999999</v>
      </c>
      <c r="E40" s="18">
        <v>-54.528100000000002</v>
      </c>
      <c r="F40" s="18">
        <v>329</v>
      </c>
      <c r="G40" s="20">
        <v>39625</v>
      </c>
      <c r="H40" s="18">
        <v>1</v>
      </c>
      <c r="I40" s="16" t="s">
        <v>72</v>
      </c>
      <c r="J40" s="21"/>
      <c r="K40" s="21"/>
      <c r="L40" s="21"/>
      <c r="M40" s="21" t="s">
        <v>35</v>
      </c>
    </row>
    <row r="41" spans="1:13" s="29" customFormat="1" ht="15" customHeight="1" x14ac:dyDescent="0.2">
      <c r="A41" s="26" t="s">
        <v>186</v>
      </c>
      <c r="B41" s="15" t="s">
        <v>217</v>
      </c>
      <c r="C41" s="16" t="s">
        <v>137</v>
      </c>
      <c r="D41" s="69">
        <v>-21305889</v>
      </c>
      <c r="E41" s="69">
        <v>-52820375</v>
      </c>
      <c r="F41" s="27">
        <v>383</v>
      </c>
      <c r="G41" s="17">
        <v>43209</v>
      </c>
      <c r="H41" s="16">
        <v>1</v>
      </c>
      <c r="I41" s="26" t="s">
        <v>138</v>
      </c>
      <c r="J41" s="28"/>
      <c r="K41" s="28"/>
      <c r="L41" s="28"/>
      <c r="M41" s="28"/>
    </row>
    <row r="42" spans="1:13" s="29" customFormat="1" ht="15" customHeight="1" x14ac:dyDescent="0.2">
      <c r="A42" s="26" t="s">
        <v>187</v>
      </c>
      <c r="B42" s="26" t="s">
        <v>41</v>
      </c>
      <c r="C42" s="16" t="s">
        <v>139</v>
      </c>
      <c r="D42" s="69">
        <v>-20981633</v>
      </c>
      <c r="E42" s="27">
        <v>-54.971899999999998</v>
      </c>
      <c r="F42" s="27">
        <v>464</v>
      </c>
      <c r="G42" s="17" t="s">
        <v>73</v>
      </c>
      <c r="H42" s="16">
        <v>1</v>
      </c>
      <c r="I42" s="26" t="s">
        <v>74</v>
      </c>
      <c r="J42" s="28"/>
      <c r="K42" s="28"/>
      <c r="L42" s="28"/>
      <c r="M42" s="28"/>
    </row>
    <row r="43" spans="1:13" s="24" customFormat="1" x14ac:dyDescent="0.2">
      <c r="A43" s="15" t="s">
        <v>188</v>
      </c>
      <c r="B43" s="15" t="s">
        <v>41</v>
      </c>
      <c r="C43" s="16" t="s">
        <v>140</v>
      </c>
      <c r="D43" s="18">
        <v>-23.966899999999999</v>
      </c>
      <c r="E43" s="18">
        <v>-55.0242</v>
      </c>
      <c r="F43" s="18">
        <v>402</v>
      </c>
      <c r="G43" s="20">
        <v>39605</v>
      </c>
      <c r="H43" s="18">
        <v>1</v>
      </c>
      <c r="I43" s="16" t="s">
        <v>75</v>
      </c>
      <c r="J43" s="21"/>
      <c r="K43" s="21"/>
      <c r="L43" s="21"/>
      <c r="M43" s="21"/>
    </row>
    <row r="44" spans="1:13" s="24" customFormat="1" x14ac:dyDescent="0.2">
      <c r="A44" s="15" t="s">
        <v>189</v>
      </c>
      <c r="B44" s="15" t="s">
        <v>217</v>
      </c>
      <c r="C44" s="16" t="s">
        <v>142</v>
      </c>
      <c r="D44" s="58">
        <v>-20351444</v>
      </c>
      <c r="E44" s="58">
        <v>-51430222</v>
      </c>
      <c r="F44" s="18">
        <v>374</v>
      </c>
      <c r="G44" s="20">
        <v>43196</v>
      </c>
      <c r="H44" s="18">
        <v>0</v>
      </c>
      <c r="I44" s="16" t="s">
        <v>143</v>
      </c>
      <c r="J44" s="21"/>
      <c r="K44" s="21"/>
      <c r="L44" s="21"/>
      <c r="M44" s="21"/>
    </row>
    <row r="45" spans="1:13" s="31" customFormat="1" x14ac:dyDescent="0.2">
      <c r="A45" s="26" t="s">
        <v>190</v>
      </c>
      <c r="B45" s="26" t="s">
        <v>41</v>
      </c>
      <c r="C45" s="16" t="s">
        <v>144</v>
      </c>
      <c r="D45" s="16">
        <v>-17.634699999999999</v>
      </c>
      <c r="E45" s="16">
        <v>-54.760100000000001</v>
      </c>
      <c r="F45" s="16">
        <v>486</v>
      </c>
      <c r="G45" s="17" t="s">
        <v>76</v>
      </c>
      <c r="H45" s="16">
        <v>1</v>
      </c>
      <c r="I45" s="18" t="s">
        <v>77</v>
      </c>
      <c r="J45" s="30"/>
      <c r="K45" s="30"/>
      <c r="L45" s="30"/>
      <c r="M45" s="30"/>
    </row>
    <row r="46" spans="1:13" x14ac:dyDescent="0.2">
      <c r="A46" s="15" t="s">
        <v>191</v>
      </c>
      <c r="B46" s="15" t="s">
        <v>41</v>
      </c>
      <c r="C46" s="16" t="s">
        <v>145</v>
      </c>
      <c r="D46" s="18">
        <v>-20.783300000000001</v>
      </c>
      <c r="E46" s="18">
        <v>-51.7</v>
      </c>
      <c r="F46" s="18">
        <v>313</v>
      </c>
      <c r="G46" s="20">
        <v>37137</v>
      </c>
      <c r="H46" s="18">
        <v>1</v>
      </c>
      <c r="I46" s="16" t="s">
        <v>78</v>
      </c>
      <c r="J46" s="21"/>
      <c r="K46" s="21"/>
      <c r="L46" s="21"/>
      <c r="M46" s="21"/>
    </row>
    <row r="47" spans="1:13" ht="18" customHeight="1" x14ac:dyDescent="0.2">
      <c r="A47" s="174" t="s">
        <v>79</v>
      </c>
      <c r="B47" s="174"/>
      <c r="C47" s="174"/>
      <c r="D47" s="174"/>
      <c r="E47" s="174"/>
      <c r="F47" s="174"/>
      <c r="G47" s="175"/>
      <c r="H47" s="104">
        <f>SUM(H2:H46)</f>
        <v>42</v>
      </c>
      <c r="I47" s="21"/>
      <c r="J47" s="21"/>
      <c r="K47" s="21"/>
      <c r="L47" s="21"/>
      <c r="M47" s="21"/>
    </row>
    <row r="48" spans="1:13" x14ac:dyDescent="0.2">
      <c r="A48" s="21" t="s">
        <v>80</v>
      </c>
      <c r="B48" s="32"/>
      <c r="C48" s="32"/>
      <c r="D48" s="32"/>
      <c r="E48" s="32"/>
      <c r="F48" s="32"/>
      <c r="G48" s="21"/>
      <c r="H48" s="33"/>
      <c r="I48" s="21"/>
      <c r="J48" s="21"/>
      <c r="K48" s="21"/>
      <c r="L48" s="21"/>
      <c r="M48" s="21"/>
    </row>
    <row r="49" spans="1:15" x14ac:dyDescent="0.2">
      <c r="A49" s="34" t="s">
        <v>81</v>
      </c>
      <c r="B49" s="35"/>
      <c r="C49" s="35"/>
      <c r="D49" s="35"/>
      <c r="E49" s="35"/>
      <c r="F49" s="35"/>
      <c r="G49" s="21"/>
      <c r="H49" s="21"/>
      <c r="I49" s="21"/>
      <c r="J49" s="21"/>
      <c r="K49" s="21"/>
      <c r="L49" s="21"/>
      <c r="M49" s="21"/>
    </row>
    <row r="50" spans="1:15" x14ac:dyDescent="0.2">
      <c r="A50" s="21" t="s">
        <v>216</v>
      </c>
      <c r="B50" s="35"/>
      <c r="C50" s="35"/>
      <c r="D50" s="35"/>
      <c r="E50" s="35"/>
      <c r="F50" s="35"/>
      <c r="G50" s="21"/>
      <c r="H50" s="21"/>
      <c r="I50" s="21"/>
      <c r="J50" s="21"/>
      <c r="K50" s="21"/>
      <c r="L50" s="21"/>
      <c r="M50" s="21"/>
    </row>
    <row r="51" spans="1:15" x14ac:dyDescent="0.2">
      <c r="A51" s="21" t="s">
        <v>220</v>
      </c>
      <c r="B51" s="35"/>
      <c r="C51" s="35"/>
      <c r="D51" s="35"/>
      <c r="E51" s="35"/>
      <c r="F51" s="35"/>
      <c r="G51" s="21"/>
      <c r="H51" s="21"/>
      <c r="I51" s="21"/>
      <c r="J51" s="21"/>
      <c r="K51" s="21"/>
      <c r="L51" s="21"/>
      <c r="M51" s="21"/>
    </row>
    <row r="52" spans="1:15" x14ac:dyDescent="0.2">
      <c r="A52" s="21" t="s">
        <v>221</v>
      </c>
      <c r="B52" s="35"/>
      <c r="C52" s="35"/>
      <c r="D52" s="35"/>
      <c r="E52" s="35"/>
      <c r="F52" s="35"/>
      <c r="G52" s="21"/>
      <c r="H52" s="21"/>
      <c r="I52" s="21"/>
      <c r="J52" s="21"/>
      <c r="K52" s="21"/>
      <c r="L52" s="21"/>
      <c r="M52" s="21"/>
    </row>
    <row r="53" spans="1:15" x14ac:dyDescent="0.2">
      <c r="A53" s="21"/>
      <c r="B53" s="35"/>
      <c r="C53" s="35"/>
      <c r="D53" s="35"/>
      <c r="E53" s="35"/>
      <c r="F53" s="35"/>
      <c r="G53" s="21"/>
      <c r="H53" s="21"/>
      <c r="I53" s="21"/>
      <c r="J53" s="21"/>
      <c r="K53" s="21"/>
      <c r="L53" s="21"/>
      <c r="M53" s="21"/>
    </row>
    <row r="54" spans="1:15" x14ac:dyDescent="0.2">
      <c r="A54" s="21"/>
      <c r="B54" s="35"/>
      <c r="C54" s="35"/>
      <c r="D54" s="35"/>
      <c r="E54" s="35"/>
      <c r="F54" s="35"/>
      <c r="G54" s="21"/>
      <c r="H54" s="21"/>
      <c r="I54" s="21"/>
      <c r="J54" s="21"/>
      <c r="K54" s="21"/>
      <c r="L54" s="21"/>
      <c r="M54" s="21"/>
    </row>
    <row r="55" spans="1:15" x14ac:dyDescent="0.2">
      <c r="A55" s="21"/>
      <c r="B55" s="35"/>
      <c r="C55" s="35"/>
      <c r="D55" s="35"/>
      <c r="E55" s="35"/>
      <c r="F55" s="35"/>
      <c r="G55" s="21"/>
      <c r="H55" s="21"/>
      <c r="I55" s="21"/>
      <c r="J55" s="21"/>
      <c r="K55" s="21"/>
      <c r="L55" s="21"/>
      <c r="M55" s="21"/>
    </row>
    <row r="56" spans="1:15" x14ac:dyDescent="0.2">
      <c r="A56" s="21"/>
      <c r="B56" s="35"/>
      <c r="C56" s="35"/>
      <c r="D56" s="35"/>
      <c r="E56" s="35"/>
      <c r="F56" s="35"/>
      <c r="G56" s="21"/>
      <c r="H56" s="21"/>
      <c r="I56" s="21"/>
      <c r="J56" s="21"/>
      <c r="K56" s="21"/>
      <c r="L56" s="21"/>
      <c r="M56" s="21"/>
    </row>
    <row r="57" spans="1:15" x14ac:dyDescent="0.2">
      <c r="A57" s="21"/>
      <c r="B57" s="35"/>
      <c r="C57" s="35"/>
      <c r="D57" s="35"/>
      <c r="E57" s="35"/>
      <c r="F57" s="35"/>
      <c r="G57" s="21"/>
      <c r="H57" s="21"/>
      <c r="I57" s="21"/>
      <c r="J57" s="21"/>
      <c r="K57" s="21"/>
      <c r="L57" s="21"/>
      <c r="M57" s="21"/>
    </row>
    <row r="58" spans="1:15" x14ac:dyDescent="0.2">
      <c r="A58" s="21"/>
      <c r="B58" s="35"/>
      <c r="C58" s="35"/>
      <c r="D58" s="35"/>
      <c r="E58" s="35"/>
      <c r="F58" s="35"/>
      <c r="G58" s="21"/>
      <c r="H58" s="21"/>
      <c r="I58" s="21"/>
      <c r="J58" s="21"/>
      <c r="K58" s="21"/>
      <c r="L58" s="21"/>
      <c r="M58" s="21"/>
    </row>
    <row r="59" spans="1:15" x14ac:dyDescent="0.2">
      <c r="A59" s="21"/>
      <c r="B59" s="35"/>
      <c r="C59" s="35"/>
      <c r="D59" s="35"/>
      <c r="E59" s="35"/>
      <c r="F59" s="35" t="s">
        <v>35</v>
      </c>
      <c r="G59" s="21"/>
      <c r="H59" s="21"/>
      <c r="I59" s="21"/>
      <c r="J59" s="21"/>
      <c r="K59" s="21"/>
      <c r="L59" s="21"/>
      <c r="M59" s="21"/>
    </row>
    <row r="60" spans="1:15" x14ac:dyDescent="0.2">
      <c r="A60" s="21"/>
      <c r="B60" s="35"/>
      <c r="C60" s="35"/>
      <c r="D60" s="35"/>
      <c r="E60" s="35"/>
      <c r="F60" s="35"/>
      <c r="G60" s="21"/>
      <c r="H60" s="21"/>
      <c r="I60" s="21"/>
      <c r="J60" s="21"/>
      <c r="K60" s="21"/>
      <c r="L60" s="21"/>
      <c r="M60" s="21"/>
    </row>
    <row r="61" spans="1:15" x14ac:dyDescent="0.2">
      <c r="A61" s="21"/>
      <c r="B61" s="35"/>
      <c r="C61" s="35"/>
      <c r="D61" s="35"/>
      <c r="E61" s="35"/>
      <c r="F61" s="35"/>
      <c r="G61" s="21"/>
      <c r="H61" s="21"/>
      <c r="I61" s="21"/>
      <c r="J61" s="21"/>
      <c r="K61" s="21"/>
      <c r="L61" s="21"/>
      <c r="M61" s="21"/>
    </row>
    <row r="62" spans="1:15" x14ac:dyDescent="0.2">
      <c r="A62" s="21"/>
      <c r="B62" s="35"/>
      <c r="C62" s="35"/>
      <c r="D62" s="35"/>
      <c r="E62" s="35"/>
      <c r="F62" s="35"/>
      <c r="G62" s="21"/>
      <c r="H62" s="21"/>
      <c r="I62" s="21"/>
      <c r="J62" s="21"/>
      <c r="K62" s="21"/>
      <c r="L62" s="21"/>
      <c r="M62" s="21"/>
    </row>
    <row r="63" spans="1:1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5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spans="1:15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</row>
    <row r="71" spans="1:15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</row>
    <row r="72" spans="1:15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1:15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</row>
    <row r="77" spans="1:15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</row>
    <row r="78" spans="1:15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</row>
    <row r="79" spans="1:15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spans="1:15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spans="1:15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</row>
    <row r="82" spans="1:15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</row>
    <row r="83" spans="1:15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</row>
    <row r="84" spans="1:15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</row>
    <row r="85" spans="1:15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</row>
    <row r="86" spans="1:15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</row>
    <row r="87" spans="1:15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</row>
    <row r="88" spans="1:15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</row>
    <row r="89" spans="1:15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</row>
    <row r="90" spans="1:15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1:15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</row>
    <row r="93" spans="1:15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1:15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1:15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spans="1:15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</row>
    <row r="98" spans="1:15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1:15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spans="1:15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</row>
    <row r="101" spans="1:15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</row>
    <row r="103" spans="1:15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1:15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spans="1:15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spans="1:15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</row>
    <row r="109" spans="1:15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</row>
    <row r="114" spans="1:15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</row>
    <row r="131" spans="1:15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</row>
    <row r="155" spans="1:15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</row>
    <row r="157" spans="1:15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</row>
    <row r="158" spans="1:15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</row>
    <row r="159" spans="1:15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</row>
    <row r="160" spans="1:15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</row>
    <row r="161" spans="1:15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</row>
    <row r="162" spans="1:15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</row>
    <row r="163" spans="1:15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</row>
    <row r="165" spans="1:15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</row>
    <row r="222" spans="1:15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</row>
  </sheetData>
  <mergeCells count="1">
    <mergeCell ref="A47:G47"/>
  </mergeCells>
  <hyperlinks>
    <hyperlink ref="A49" r:id="rId1"/>
  </hyperlinks>
  <pageMargins left="0.51181102362204722" right="0.51181102362204722" top="0.78740157480314965" bottom="0.78740157480314965" header="0.31496062992125984" footer="0.31496062992125984"/>
  <pageSetup paperSize="9" scale="45" orientation="landscape" r:id="rId2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zoomScale="90" zoomScaleNormal="90" workbookViewId="0">
      <selection activeCell="AH47" sqref="AH47"/>
    </sheetView>
  </sheetViews>
  <sheetFormatPr defaultRowHeight="12.75" x14ac:dyDescent="0.2"/>
  <cols>
    <col min="1" max="1" width="19.7109375" style="2" bestFit="1" customWidth="1"/>
    <col min="2" max="2" width="5.140625" style="2" customWidth="1"/>
    <col min="3" max="4" width="5" style="2" customWidth="1"/>
    <col min="5" max="5" width="5.140625" style="2" customWidth="1"/>
    <col min="6" max="6" width="5" style="2" customWidth="1"/>
    <col min="7" max="7" width="5.140625" style="2" customWidth="1"/>
    <col min="8" max="8" width="5" style="2" customWidth="1"/>
    <col min="9" max="9" width="5.140625" style="2" customWidth="1"/>
    <col min="10" max="10" width="5" style="2" customWidth="1"/>
    <col min="11" max="11" width="5.28515625" style="2" customWidth="1"/>
    <col min="12" max="15" width="5" style="2" customWidth="1"/>
    <col min="16" max="17" width="5.140625" style="2" customWidth="1"/>
    <col min="18" max="19" width="5" style="2" customWidth="1"/>
    <col min="20" max="20" width="5.140625" style="2" customWidth="1"/>
    <col min="21" max="22" width="5" style="2" customWidth="1"/>
    <col min="23" max="23" width="5.28515625" style="2" customWidth="1"/>
    <col min="24" max="24" width="5.140625" style="2" customWidth="1"/>
    <col min="25" max="25" width="5" style="2" customWidth="1"/>
    <col min="26" max="26" width="5.140625" style="2" customWidth="1"/>
    <col min="27" max="27" width="5" style="2" customWidth="1"/>
    <col min="28" max="28" width="5.28515625" style="2" customWidth="1"/>
    <col min="29" max="31" width="5" style="2" customWidth="1"/>
    <col min="32" max="32" width="7.42578125" style="7" customWidth="1"/>
    <col min="33" max="33" width="7.28515625" style="9" bestFit="1" customWidth="1"/>
  </cols>
  <sheetData>
    <row r="1" spans="1:35" ht="20.100000000000001" customHeight="1" x14ac:dyDescent="0.2">
      <c r="A1" s="141" t="s">
        <v>209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3"/>
    </row>
    <row r="2" spans="1:35" ht="20.100000000000001" customHeight="1" x14ac:dyDescent="0.2">
      <c r="A2" s="140" t="s">
        <v>21</v>
      </c>
      <c r="B2" s="135" t="s">
        <v>249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6"/>
    </row>
    <row r="3" spans="1:35" s="4" customFormat="1" ht="20.100000000000001" customHeight="1" x14ac:dyDescent="0.2">
      <c r="A3" s="140"/>
      <c r="B3" s="134">
        <v>1</v>
      </c>
      <c r="C3" s="134">
        <f>SUM(B3+1)</f>
        <v>2</v>
      </c>
      <c r="D3" s="134">
        <f t="shared" ref="D3:AD3" si="0">SUM(C3+1)</f>
        <v>3</v>
      </c>
      <c r="E3" s="134">
        <f t="shared" si="0"/>
        <v>4</v>
      </c>
      <c r="F3" s="134">
        <f t="shared" si="0"/>
        <v>5</v>
      </c>
      <c r="G3" s="134">
        <f t="shared" si="0"/>
        <v>6</v>
      </c>
      <c r="H3" s="134">
        <f t="shared" si="0"/>
        <v>7</v>
      </c>
      <c r="I3" s="134">
        <f t="shared" si="0"/>
        <v>8</v>
      </c>
      <c r="J3" s="134">
        <f t="shared" si="0"/>
        <v>9</v>
      </c>
      <c r="K3" s="134">
        <f t="shared" si="0"/>
        <v>10</v>
      </c>
      <c r="L3" s="134">
        <f t="shared" si="0"/>
        <v>11</v>
      </c>
      <c r="M3" s="134">
        <f t="shared" si="0"/>
        <v>12</v>
      </c>
      <c r="N3" s="134">
        <f t="shared" si="0"/>
        <v>13</v>
      </c>
      <c r="O3" s="134">
        <f t="shared" si="0"/>
        <v>14</v>
      </c>
      <c r="P3" s="134">
        <f t="shared" si="0"/>
        <v>15</v>
      </c>
      <c r="Q3" s="134">
        <f t="shared" si="0"/>
        <v>16</v>
      </c>
      <c r="R3" s="134">
        <f t="shared" si="0"/>
        <v>17</v>
      </c>
      <c r="S3" s="134">
        <f t="shared" si="0"/>
        <v>18</v>
      </c>
      <c r="T3" s="134">
        <f t="shared" si="0"/>
        <v>19</v>
      </c>
      <c r="U3" s="134">
        <f t="shared" si="0"/>
        <v>20</v>
      </c>
      <c r="V3" s="134">
        <f t="shared" si="0"/>
        <v>21</v>
      </c>
      <c r="W3" s="134">
        <f t="shared" si="0"/>
        <v>22</v>
      </c>
      <c r="X3" s="134">
        <f t="shared" si="0"/>
        <v>23</v>
      </c>
      <c r="Y3" s="134">
        <f t="shared" si="0"/>
        <v>24</v>
      </c>
      <c r="Z3" s="134">
        <f t="shared" si="0"/>
        <v>25</v>
      </c>
      <c r="AA3" s="134">
        <f t="shared" si="0"/>
        <v>26</v>
      </c>
      <c r="AB3" s="134">
        <f t="shared" si="0"/>
        <v>27</v>
      </c>
      <c r="AC3" s="134">
        <f t="shared" si="0"/>
        <v>28</v>
      </c>
      <c r="AD3" s="134">
        <f t="shared" si="0"/>
        <v>29</v>
      </c>
      <c r="AE3" s="134">
        <v>30</v>
      </c>
      <c r="AF3" s="100" t="s">
        <v>27</v>
      </c>
      <c r="AG3" s="101" t="s">
        <v>26</v>
      </c>
    </row>
    <row r="4" spans="1:35" s="5" customFormat="1" ht="20.100000000000001" customHeight="1" x14ac:dyDescent="0.2">
      <c r="A4" s="140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00" t="s">
        <v>25</v>
      </c>
      <c r="AG4" s="101" t="s">
        <v>25</v>
      </c>
    </row>
    <row r="5" spans="1:35" s="5" customFormat="1" x14ac:dyDescent="0.2">
      <c r="A5" s="48" t="s">
        <v>30</v>
      </c>
      <c r="B5" s="109">
        <f>[1]Abril!$C$5</f>
        <v>34.9</v>
      </c>
      <c r="C5" s="109">
        <f>[1]Abril!$C$6</f>
        <v>36</v>
      </c>
      <c r="D5" s="109">
        <f>[1]Abril!$C$7</f>
        <v>34.9</v>
      </c>
      <c r="E5" s="109">
        <f>[1]Abril!$C$8</f>
        <v>32.700000000000003</v>
      </c>
      <c r="F5" s="109">
        <f>[1]Abril!$C$9</f>
        <v>31</v>
      </c>
      <c r="G5" s="109">
        <f>[1]Abril!$C$10</f>
        <v>30.3</v>
      </c>
      <c r="H5" s="109">
        <f>[1]Abril!$C$11</f>
        <v>33.5</v>
      </c>
      <c r="I5" s="109">
        <f>[1]Abril!$C$12</f>
        <v>33.6</v>
      </c>
      <c r="J5" s="109">
        <f>[1]Abril!$C$13</f>
        <v>30.6</v>
      </c>
      <c r="K5" s="109">
        <f>[1]Abril!$C$14</f>
        <v>32.299999999999997</v>
      </c>
      <c r="L5" s="109">
        <f>[1]Abril!$C$15</f>
        <v>35.1</v>
      </c>
      <c r="M5" s="109">
        <f>[1]Abril!$C$16</f>
        <v>34.9</v>
      </c>
      <c r="N5" s="109">
        <f>[1]Abril!$C$17</f>
        <v>31</v>
      </c>
      <c r="O5" s="109">
        <f>[1]Abril!$C$18</f>
        <v>32.6</v>
      </c>
      <c r="P5" s="109">
        <f>[1]Abril!$C$19</f>
        <v>30.9</v>
      </c>
      <c r="Q5" s="109">
        <f>[1]Abril!$C$20</f>
        <v>29.7</v>
      </c>
      <c r="R5" s="109">
        <f>[1]Abril!$C$21</f>
        <v>33.200000000000003</v>
      </c>
      <c r="S5" s="109">
        <f>[1]Abril!$C$22</f>
        <v>24.5</v>
      </c>
      <c r="T5" s="109">
        <f>[1]Abril!$C$23</f>
        <v>22.7</v>
      </c>
      <c r="U5" s="109">
        <f>[1]Abril!$C$24</f>
        <v>28.9</v>
      </c>
      <c r="V5" s="109">
        <f>[1]Abril!$C$25</f>
        <v>31</v>
      </c>
      <c r="W5" s="109">
        <f>[1]Abril!$C$26</f>
        <v>30.6</v>
      </c>
      <c r="X5" s="109">
        <f>[1]Abril!$C$27</f>
        <v>33.1</v>
      </c>
      <c r="Y5" s="109">
        <f>[1]Abril!$C$28</f>
        <v>27.3</v>
      </c>
      <c r="Z5" s="109">
        <f>[1]Abril!$C$29</f>
        <v>30.8</v>
      </c>
      <c r="AA5" s="109">
        <f>[1]Abril!$C$30</f>
        <v>32.200000000000003</v>
      </c>
      <c r="AB5" s="109">
        <f>[1]Abril!$C$31</f>
        <v>32.299999999999997</v>
      </c>
      <c r="AC5" s="109">
        <f>[1]Abril!$C$32</f>
        <v>28</v>
      </c>
      <c r="AD5" s="109">
        <f>[1]Abril!$C$33</f>
        <v>29.4</v>
      </c>
      <c r="AE5" s="109">
        <f>[1]Abril!$C$34</f>
        <v>29.9</v>
      </c>
      <c r="AF5" s="114">
        <f t="shared" ref="AF5:AF46" si="1">MAX(B5:AE5)</f>
        <v>36</v>
      </c>
      <c r="AG5" s="115">
        <f t="shared" ref="AG5:AG47" si="2">AVERAGE(B5:AE5)</f>
        <v>31.263333333333335</v>
      </c>
    </row>
    <row r="6" spans="1:35" x14ac:dyDescent="0.2">
      <c r="A6" s="48" t="s">
        <v>0</v>
      </c>
      <c r="B6" s="111">
        <f>[2]Abril!$C$5</f>
        <v>28.4</v>
      </c>
      <c r="C6" s="111">
        <f>[2]Abril!$C$6</f>
        <v>31.7</v>
      </c>
      <c r="D6" s="111">
        <f>[2]Abril!$C$7</f>
        <v>31.3</v>
      </c>
      <c r="E6" s="111">
        <f>[2]Abril!$C$8</f>
        <v>26.8</v>
      </c>
      <c r="F6" s="111">
        <f>[2]Abril!$C$9</f>
        <v>26.4</v>
      </c>
      <c r="G6" s="111">
        <f>[2]Abril!$C$10</f>
        <v>27.7</v>
      </c>
      <c r="H6" s="111">
        <f>[2]Abril!$C$11</f>
        <v>29.8</v>
      </c>
      <c r="I6" s="111">
        <f>[2]Abril!$C$12</f>
        <v>25.3</v>
      </c>
      <c r="J6" s="111">
        <f>[2]Abril!$C$13</f>
        <v>26.8</v>
      </c>
      <c r="K6" s="111">
        <f>[2]Abril!$C$14</f>
        <v>27.8</v>
      </c>
      <c r="L6" s="111">
        <f>[2]Abril!$C$15</f>
        <v>29.7</v>
      </c>
      <c r="M6" s="111">
        <f>[2]Abril!$C$16</f>
        <v>23.5</v>
      </c>
      <c r="N6" s="111">
        <f>[2]Abril!$C$17</f>
        <v>25.5</v>
      </c>
      <c r="O6" s="111">
        <f>[2]Abril!$C$18</f>
        <v>27.2</v>
      </c>
      <c r="P6" s="111">
        <f>[2]Abril!$C$19</f>
        <v>25.8</v>
      </c>
      <c r="Q6" s="111">
        <f>[2]Abril!$C$20</f>
        <v>26.5</v>
      </c>
      <c r="R6" s="111">
        <f>[2]Abril!$C$21</f>
        <v>24.9</v>
      </c>
      <c r="S6" s="111">
        <f>[2]Abril!$C$22</f>
        <v>21</v>
      </c>
      <c r="T6" s="111">
        <f>[2]Abril!$C$23</f>
        <v>26</v>
      </c>
      <c r="U6" s="111">
        <f>[2]Abril!$C$24</f>
        <v>28.3</v>
      </c>
      <c r="V6" s="111">
        <f>[2]Abril!$C$25</f>
        <v>29.5</v>
      </c>
      <c r="W6" s="111">
        <f>[2]Abril!$C$26</f>
        <v>28.6</v>
      </c>
      <c r="X6" s="111">
        <f>[2]Abril!$C$27</f>
        <v>28.4</v>
      </c>
      <c r="Y6" s="111">
        <f>[2]Abril!$C$28</f>
        <v>22.3</v>
      </c>
      <c r="Z6" s="111">
        <f>[2]Abril!$C$29</f>
        <v>24</v>
      </c>
      <c r="AA6" s="111">
        <f>[2]Abril!$C$30</f>
        <v>31</v>
      </c>
      <c r="AB6" s="111">
        <f>[2]Abril!$C$31</f>
        <v>22.5</v>
      </c>
      <c r="AC6" s="111">
        <f>[2]Abril!$C$32</f>
        <v>26.4</v>
      </c>
      <c r="AD6" s="111">
        <f>[2]Abril!$C$33</f>
        <v>25.9</v>
      </c>
      <c r="AE6" s="111">
        <f>[2]Abril!$C$34</f>
        <v>26.1</v>
      </c>
      <c r="AF6" s="114">
        <f t="shared" si="1"/>
        <v>31.7</v>
      </c>
      <c r="AG6" s="115">
        <f t="shared" si="2"/>
        <v>26.836666666666659</v>
      </c>
    </row>
    <row r="7" spans="1:35" x14ac:dyDescent="0.2">
      <c r="A7" s="48" t="s">
        <v>85</v>
      </c>
      <c r="B7" s="111">
        <f>[3]Abril!$C$5</f>
        <v>31.1</v>
      </c>
      <c r="C7" s="111">
        <f>[3]Abril!$C$6</f>
        <v>33.700000000000003</v>
      </c>
      <c r="D7" s="111">
        <f>[3]Abril!$C$7</f>
        <v>32.4</v>
      </c>
      <c r="E7" s="111">
        <f>[3]Abril!$C$8</f>
        <v>31.5</v>
      </c>
      <c r="F7" s="111">
        <f>[3]Abril!$C$9</f>
        <v>29.8</v>
      </c>
      <c r="G7" s="111">
        <f>[3]Abril!$C$10</f>
        <v>30.3</v>
      </c>
      <c r="H7" s="111">
        <f>[3]Abril!$C$11</f>
        <v>32.1</v>
      </c>
      <c r="I7" s="111">
        <f>[3]Abril!$C$12</f>
        <v>31.3</v>
      </c>
      <c r="J7" s="111">
        <f>[3]Abril!$C$13</f>
        <v>28.7</v>
      </c>
      <c r="K7" s="111">
        <f>[3]Abril!$C$14</f>
        <v>30.4</v>
      </c>
      <c r="L7" s="111">
        <f>[3]Abril!$C$15</f>
        <v>32.700000000000003</v>
      </c>
      <c r="M7" s="111">
        <f>[3]Abril!$C$16</f>
        <v>27.7</v>
      </c>
      <c r="N7" s="111">
        <f>[3]Abril!$C$17</f>
        <v>27.7</v>
      </c>
      <c r="O7" s="111">
        <f>[3]Abril!$C$18</f>
        <v>29.5</v>
      </c>
      <c r="P7" s="111">
        <f>[3]Abril!$C$19</f>
        <v>28.9</v>
      </c>
      <c r="Q7" s="111">
        <f>[3]Abril!$C$20</f>
        <v>25.3</v>
      </c>
      <c r="R7" s="111">
        <f>[3]Abril!$C$21</f>
        <v>28.1</v>
      </c>
      <c r="S7" s="111">
        <f>[3]Abril!$C$22</f>
        <v>22.8</v>
      </c>
      <c r="T7" s="111">
        <f>[3]Abril!$C$23</f>
        <v>23.2</v>
      </c>
      <c r="U7" s="111">
        <f>[3]Abril!$C$24</f>
        <v>27.4</v>
      </c>
      <c r="V7" s="111">
        <f>[3]Abril!$C$25</f>
        <v>29</v>
      </c>
      <c r="W7" s="111">
        <f>[3]Abril!$C$26</f>
        <v>28.5</v>
      </c>
      <c r="X7" s="111">
        <f>[3]Abril!$C$27</f>
        <v>29.6</v>
      </c>
      <c r="Y7" s="111">
        <f>[3]Abril!$C$28</f>
        <v>24.7</v>
      </c>
      <c r="Z7" s="111">
        <f>[3]Abril!$C$29</f>
        <v>26.9</v>
      </c>
      <c r="AA7" s="111">
        <f>[3]Abril!$C$30</f>
        <v>29.8</v>
      </c>
      <c r="AB7" s="111">
        <f>[3]Abril!$C$31</f>
        <v>26.6</v>
      </c>
      <c r="AC7" s="111">
        <f>[3]Abril!$C$32</f>
        <v>27</v>
      </c>
      <c r="AD7" s="111">
        <f>[3]Abril!$C$33</f>
        <v>26.4</v>
      </c>
      <c r="AE7" s="111">
        <f>[3]Abril!$C$34</f>
        <v>28.1</v>
      </c>
      <c r="AF7" s="114">
        <f t="shared" si="1"/>
        <v>33.700000000000003</v>
      </c>
      <c r="AG7" s="115">
        <f t="shared" si="2"/>
        <v>28.706666666666667</v>
      </c>
    </row>
    <row r="8" spans="1:35" x14ac:dyDescent="0.2">
      <c r="A8" s="48" t="s">
        <v>1</v>
      </c>
      <c r="B8" s="111">
        <f>[4]Abril!$C$5</f>
        <v>30.7</v>
      </c>
      <c r="C8" s="111">
        <f>[4]Abril!$C$6</f>
        <v>32.4</v>
      </c>
      <c r="D8" s="111">
        <f>[4]Abril!$C$7</f>
        <v>34.6</v>
      </c>
      <c r="E8" s="111">
        <f>[4]Abril!$C$8</f>
        <v>33</v>
      </c>
      <c r="F8" s="111">
        <f>[4]Abril!$C$9</f>
        <v>29.7</v>
      </c>
      <c r="G8" s="111">
        <f>[4]Abril!$C$10</f>
        <v>31.2</v>
      </c>
      <c r="H8" s="111">
        <f>[4]Abril!$C$11</f>
        <v>33.9</v>
      </c>
      <c r="I8" s="111">
        <f>[4]Abril!$C$12</f>
        <v>31.9</v>
      </c>
      <c r="J8" s="111">
        <f>[4]Abril!$C$13</f>
        <v>31.9</v>
      </c>
      <c r="K8" s="111">
        <f>[4]Abril!$C$14</f>
        <v>32.799999999999997</v>
      </c>
      <c r="L8" s="111">
        <f>[4]Abril!$C$15</f>
        <v>34.6</v>
      </c>
      <c r="M8" s="111">
        <f>[4]Abril!$C$16</f>
        <v>30.5</v>
      </c>
      <c r="N8" s="111">
        <f>[4]Abril!$C$17</f>
        <v>29</v>
      </c>
      <c r="O8" s="111">
        <f>[4]Abril!$C$18</f>
        <v>31</v>
      </c>
      <c r="P8" s="111">
        <f>[4]Abril!$C$19</f>
        <v>32.9</v>
      </c>
      <c r="Q8" s="111">
        <f>[4]Abril!$C$20</f>
        <v>31.4</v>
      </c>
      <c r="R8" s="111">
        <f>[4]Abril!$C$21</f>
        <v>32.1</v>
      </c>
      <c r="S8" s="111">
        <f>[4]Abril!$C$22</f>
        <v>26.6</v>
      </c>
      <c r="T8" s="111">
        <f>[4]Abril!$C$23</f>
        <v>26.3</v>
      </c>
      <c r="U8" s="111">
        <f>[4]Abril!$C$24</f>
        <v>30.8</v>
      </c>
      <c r="V8" s="111">
        <f>[4]Abril!$C$25</f>
        <v>32.4</v>
      </c>
      <c r="W8" s="111">
        <f>[4]Abril!$C$26</f>
        <v>32.1</v>
      </c>
      <c r="X8" s="111">
        <f>[4]Abril!$C$27</f>
        <v>29.5</v>
      </c>
      <c r="Y8" s="111">
        <f>[4]Abril!$C$28</f>
        <v>30.4</v>
      </c>
      <c r="Z8" s="111">
        <f>[4]Abril!$C$29</f>
        <v>29.1</v>
      </c>
      <c r="AA8" s="111">
        <f>[4]Abril!$C$30</f>
        <v>32</v>
      </c>
      <c r="AB8" s="111">
        <f>[4]Abril!$C$31</f>
        <v>30</v>
      </c>
      <c r="AC8" s="111">
        <f>[4]Abril!$C$32</f>
        <v>28.2</v>
      </c>
      <c r="AD8" s="111">
        <f>[4]Abril!$C$33</f>
        <v>27.9</v>
      </c>
      <c r="AE8" s="111">
        <f>[4]Abril!$C$34</f>
        <v>28.1</v>
      </c>
      <c r="AF8" s="114">
        <f t="shared" si="1"/>
        <v>34.6</v>
      </c>
      <c r="AG8" s="115">
        <f t="shared" si="2"/>
        <v>30.899999999999995</v>
      </c>
    </row>
    <row r="9" spans="1:35" x14ac:dyDescent="0.2">
      <c r="A9" s="48" t="s">
        <v>146</v>
      </c>
      <c r="B9" s="111">
        <f>[5]Abril!$C$5</f>
        <v>27.9</v>
      </c>
      <c r="C9" s="111">
        <f>[5]Abril!$C$6</f>
        <v>27.8</v>
      </c>
      <c r="D9" s="111">
        <f>[5]Abril!$C$7</f>
        <v>28.7</v>
      </c>
      <c r="E9" s="111">
        <f>[5]Abril!$C$8</f>
        <v>23.8</v>
      </c>
      <c r="F9" s="111">
        <f>[5]Abril!$C$9</f>
        <v>25.5</v>
      </c>
      <c r="G9" s="111">
        <f>[5]Abril!$C$10</f>
        <v>26.8</v>
      </c>
      <c r="H9" s="111">
        <f>[5]Abril!$C$11</f>
        <v>28.5</v>
      </c>
      <c r="I9" s="111">
        <f>[5]Abril!$C$12</f>
        <v>23.7</v>
      </c>
      <c r="J9" s="111">
        <f>[5]Abril!$C$13</f>
        <v>24.7</v>
      </c>
      <c r="K9" s="111">
        <f>[5]Abril!$C$14</f>
        <v>24.8</v>
      </c>
      <c r="L9" s="111">
        <f>[5]Abril!$C$15</f>
        <v>30.3</v>
      </c>
      <c r="M9" s="111">
        <f>[5]Abril!$C$16</f>
        <v>23.8</v>
      </c>
      <c r="N9" s="111">
        <f>[5]Abril!$C$17</f>
        <v>21.8</v>
      </c>
      <c r="O9" s="111">
        <f>[5]Abril!$C$18</f>
        <v>27.4</v>
      </c>
      <c r="P9" s="111">
        <f>[5]Abril!$C$19</f>
        <v>25.7</v>
      </c>
      <c r="Q9" s="111">
        <f>[5]Abril!$C$20</f>
        <v>26.5</v>
      </c>
      <c r="R9" s="111">
        <f>[5]Abril!$C$21</f>
        <v>23.9</v>
      </c>
      <c r="S9" s="111">
        <f>[5]Abril!$C$22</f>
        <v>20.8</v>
      </c>
      <c r="T9" s="111">
        <f>[5]Abril!$C$23</f>
        <v>26.3</v>
      </c>
      <c r="U9" s="111">
        <f>[5]Abril!$C$24</f>
        <v>27.9</v>
      </c>
      <c r="V9" s="111">
        <f>[5]Abril!$C$25</f>
        <v>28.9</v>
      </c>
      <c r="W9" s="111">
        <f>[5]Abril!$C$26</f>
        <v>28.7</v>
      </c>
      <c r="X9" s="111">
        <f>[5]Abril!$C$27</f>
        <v>28.3</v>
      </c>
      <c r="Y9" s="111">
        <f>[5]Abril!$C$28</f>
        <v>22.1</v>
      </c>
      <c r="Z9" s="111">
        <f>[5]Abril!$C$29</f>
        <v>24.5</v>
      </c>
      <c r="AA9" s="111">
        <f>[5]Abril!$C$30</f>
        <v>29.9</v>
      </c>
      <c r="AB9" s="111">
        <f>[5]Abril!$C$31</f>
        <v>22.3</v>
      </c>
      <c r="AC9" s="111">
        <f>[5]Abril!$C$32</f>
        <v>23.4</v>
      </c>
      <c r="AD9" s="111">
        <f>[5]Abril!$C$33</f>
        <v>23.5</v>
      </c>
      <c r="AE9" s="111">
        <f>[5]Abril!$C$34</f>
        <v>25.9</v>
      </c>
      <c r="AF9" s="114">
        <f t="shared" si="1"/>
        <v>30.3</v>
      </c>
      <c r="AG9" s="115">
        <f t="shared" si="2"/>
        <v>25.803333333333331</v>
      </c>
    </row>
    <row r="10" spans="1:35" x14ac:dyDescent="0.2">
      <c r="A10" s="48" t="s">
        <v>91</v>
      </c>
      <c r="B10" s="111">
        <f>[6]Abril!$C$5</f>
        <v>30.7</v>
      </c>
      <c r="C10" s="111">
        <f>[6]Abril!$C$6</f>
        <v>31.5</v>
      </c>
      <c r="D10" s="111">
        <f>[6]Abril!$C$7</f>
        <v>31.7</v>
      </c>
      <c r="E10" s="111">
        <f>[6]Abril!$C$8</f>
        <v>30.3</v>
      </c>
      <c r="F10" s="111">
        <f>[6]Abril!$C$9</f>
        <v>27.1</v>
      </c>
      <c r="G10" s="111">
        <f>[6]Abril!$C$10</f>
        <v>27.9</v>
      </c>
      <c r="H10" s="111">
        <f>[6]Abril!$C$11</f>
        <v>32.1</v>
      </c>
      <c r="I10" s="111">
        <f>[6]Abril!$C$12</f>
        <v>30.2</v>
      </c>
      <c r="J10" s="111">
        <f>[6]Abril!$C$13</f>
        <v>27</v>
      </c>
      <c r="K10" s="111">
        <f>[6]Abril!$C$14</f>
        <v>30.3</v>
      </c>
      <c r="L10" s="111">
        <f>[6]Abril!$C$15</f>
        <v>32.6</v>
      </c>
      <c r="M10" s="111">
        <f>[6]Abril!$C$16</f>
        <v>29.7</v>
      </c>
      <c r="N10" s="111">
        <f>[6]Abril!$C$17</f>
        <v>27.8</v>
      </c>
      <c r="O10" s="111">
        <f>[6]Abril!$C$18</f>
        <v>29.6</v>
      </c>
      <c r="P10" s="111">
        <f>[6]Abril!$C$19</f>
        <v>29.7</v>
      </c>
      <c r="Q10" s="111">
        <f>[6]Abril!$C$20</f>
        <v>27.3</v>
      </c>
      <c r="R10" s="111">
        <f>[6]Abril!$C$21</f>
        <v>30.2</v>
      </c>
      <c r="S10" s="111">
        <f>[6]Abril!$C$22</f>
        <v>26.9</v>
      </c>
      <c r="T10" s="111">
        <f>[6]Abril!$C$23</f>
        <v>23</v>
      </c>
      <c r="U10" s="111">
        <f>[6]Abril!$C$24</f>
        <v>29.2</v>
      </c>
      <c r="V10" s="111">
        <f>[6]Abril!$C$25</f>
        <v>29.3</v>
      </c>
      <c r="W10" s="111">
        <f>[6]Abril!$C$26</f>
        <v>29.1</v>
      </c>
      <c r="X10" s="111">
        <f>[6]Abril!$C$27</f>
        <v>29.4</v>
      </c>
      <c r="Y10" s="111">
        <f>[6]Abril!$C$28</f>
        <v>27.3</v>
      </c>
      <c r="Z10" s="111">
        <f>[6]Abril!$C$29</f>
        <v>28.5</v>
      </c>
      <c r="AA10" s="111">
        <f>[6]Abril!$C$30</f>
        <v>29.4</v>
      </c>
      <c r="AB10" s="111">
        <f>[6]Abril!$C$31</f>
        <v>28.9</v>
      </c>
      <c r="AC10" s="111">
        <f>[6]Abril!$C$32</f>
        <v>26.6</v>
      </c>
      <c r="AD10" s="111">
        <f>[6]Abril!$C$33</f>
        <v>27.6</v>
      </c>
      <c r="AE10" s="111">
        <f>[6]Abril!$C$34</f>
        <v>27</v>
      </c>
      <c r="AF10" s="114">
        <f t="shared" si="1"/>
        <v>32.6</v>
      </c>
      <c r="AG10" s="115">
        <f t="shared" si="2"/>
        <v>28.93</v>
      </c>
    </row>
    <row r="11" spans="1:35" x14ac:dyDescent="0.2">
      <c r="A11" s="48" t="s">
        <v>49</v>
      </c>
      <c r="B11" s="111">
        <f>[7]Abril!$C$5</f>
        <v>32.299999999999997</v>
      </c>
      <c r="C11" s="111">
        <f>[7]Abril!$C$6</f>
        <v>35</v>
      </c>
      <c r="D11" s="111">
        <f>[7]Abril!$C$7</f>
        <v>32.9</v>
      </c>
      <c r="E11" s="111">
        <f>[7]Abril!$C$8</f>
        <v>34.200000000000003</v>
      </c>
      <c r="F11" s="111">
        <f>[7]Abril!$C$9</f>
        <v>31.2</v>
      </c>
      <c r="G11" s="111">
        <f>[7]Abril!$C$10</f>
        <v>30.3</v>
      </c>
      <c r="H11" s="111">
        <f>[7]Abril!$C$11</f>
        <v>32.200000000000003</v>
      </c>
      <c r="I11" s="111">
        <f>[7]Abril!$C$12</f>
        <v>33.6</v>
      </c>
      <c r="J11" s="111">
        <f>[7]Abril!$C$13</f>
        <v>27.5</v>
      </c>
      <c r="K11" s="111">
        <f>[7]Abril!$C$14</f>
        <v>31.8</v>
      </c>
      <c r="L11" s="111">
        <f>[7]Abril!$C$15</f>
        <v>32.6</v>
      </c>
      <c r="M11" s="111">
        <f>[7]Abril!$C$16</f>
        <v>30.4</v>
      </c>
      <c r="N11" s="111">
        <f>[7]Abril!$C$17</f>
        <v>29.9</v>
      </c>
      <c r="O11" s="111">
        <f>[7]Abril!$C$18</f>
        <v>30</v>
      </c>
      <c r="P11" s="111">
        <f>[7]Abril!$C$19</f>
        <v>25.1</v>
      </c>
      <c r="Q11" s="111">
        <f>[7]Abril!$C$20</f>
        <v>25.1</v>
      </c>
      <c r="R11" s="111">
        <f>[7]Abril!$C$21</f>
        <v>28.3</v>
      </c>
      <c r="S11" s="111">
        <f>[7]Abril!$C$22</f>
        <v>23.9</v>
      </c>
      <c r="T11" s="111">
        <f>[7]Abril!$C$23</f>
        <v>26</v>
      </c>
      <c r="U11" s="111">
        <f>[7]Abril!$C$24</f>
        <v>26.7</v>
      </c>
      <c r="V11" s="111">
        <f>[7]Abril!$C$25</f>
        <v>28.2</v>
      </c>
      <c r="W11" s="111">
        <f>[7]Abril!$C$26</f>
        <v>28.7</v>
      </c>
      <c r="X11" s="111">
        <f>[7]Abril!$C$27</f>
        <v>29.4</v>
      </c>
      <c r="Y11" s="111">
        <f>[7]Abril!$C$28</f>
        <v>24.7</v>
      </c>
      <c r="Z11" s="111">
        <f>[7]Abril!$C$29</f>
        <v>26.8</v>
      </c>
      <c r="AA11" s="111">
        <f>[7]Abril!$C$30</f>
        <v>28.7</v>
      </c>
      <c r="AB11" s="111">
        <f>[7]Abril!$C$31</f>
        <v>30.2</v>
      </c>
      <c r="AC11" s="111">
        <f>[7]Abril!$C$32</f>
        <v>26</v>
      </c>
      <c r="AD11" s="111">
        <f>[7]Abril!$C$33</f>
        <v>27.3</v>
      </c>
      <c r="AE11" s="111">
        <f>[7]Abril!$C$34</f>
        <v>26.7</v>
      </c>
      <c r="AF11" s="114">
        <f t="shared" si="1"/>
        <v>35</v>
      </c>
      <c r="AG11" s="115">
        <f t="shared" si="2"/>
        <v>29.190000000000005</v>
      </c>
    </row>
    <row r="12" spans="1:35" x14ac:dyDescent="0.2">
      <c r="A12" s="48" t="s">
        <v>94</v>
      </c>
      <c r="B12" s="111">
        <f>[8]Abril!$C$5</f>
        <v>31.9</v>
      </c>
      <c r="C12" s="111">
        <f>[8]Abril!$C$6</f>
        <v>33.700000000000003</v>
      </c>
      <c r="D12" s="111">
        <f>[8]Abril!$C$7</f>
        <v>32</v>
      </c>
      <c r="E12" s="111">
        <f>[8]Abril!$C$8</f>
        <v>30.4</v>
      </c>
      <c r="F12" s="111">
        <f>[8]Abril!$C$9</f>
        <v>28.2</v>
      </c>
      <c r="G12" s="111">
        <f>[8]Abril!$C$10</f>
        <v>32.6</v>
      </c>
      <c r="H12" s="111">
        <f>[8]Abril!$C$11</f>
        <v>33.9</v>
      </c>
      <c r="I12" s="111">
        <f>[8]Abril!$C$12</f>
        <v>28.8</v>
      </c>
      <c r="J12" s="111">
        <f>[8]Abril!$C$13</f>
        <v>28</v>
      </c>
      <c r="K12" s="111">
        <f>[8]Abril!$C$14</f>
        <v>31</v>
      </c>
      <c r="L12" s="111">
        <f>[8]Abril!$C$15</f>
        <v>34.299999999999997</v>
      </c>
      <c r="M12" s="111">
        <f>[8]Abril!$C$16</f>
        <v>24.8</v>
      </c>
      <c r="N12" s="111">
        <f>[8]Abril!$C$17</f>
        <v>27.2</v>
      </c>
      <c r="O12" s="111">
        <f>[8]Abril!$C$18</f>
        <v>29.9</v>
      </c>
      <c r="P12" s="111">
        <f>[8]Abril!$C$19</f>
        <v>30.1</v>
      </c>
      <c r="Q12" s="111">
        <f>[8]Abril!$C$20</f>
        <v>29.4</v>
      </c>
      <c r="R12" s="111">
        <f>[8]Abril!$C$21</f>
        <v>29.8</v>
      </c>
      <c r="S12" s="111">
        <f>[8]Abril!$C$22</f>
        <v>25.2</v>
      </c>
      <c r="T12" s="111">
        <f>[8]Abril!$C$23</f>
        <v>24.8</v>
      </c>
      <c r="U12" s="111">
        <f>[8]Abril!$C$24</f>
        <v>28.7</v>
      </c>
      <c r="V12" s="111">
        <f>[8]Abril!$C$25</f>
        <v>31.2</v>
      </c>
      <c r="W12" s="111">
        <f>[8]Abril!$C$26</f>
        <v>31</v>
      </c>
      <c r="X12" s="111">
        <f>[8]Abril!$C$27</f>
        <v>30.7</v>
      </c>
      <c r="Y12" s="111">
        <f>[8]Abril!$C$28</f>
        <v>28.5</v>
      </c>
      <c r="Z12" s="111">
        <f>[8]Abril!$C$29</f>
        <v>28.1</v>
      </c>
      <c r="AA12" s="111">
        <f>[8]Abril!$C$30</f>
        <v>31.7</v>
      </c>
      <c r="AB12" s="111">
        <f>[8]Abril!$C$31</f>
        <v>30.3</v>
      </c>
      <c r="AC12" s="111">
        <f>[8]Abril!$C$32</f>
        <v>26.2</v>
      </c>
      <c r="AD12" s="111">
        <f>[8]Abril!$C$33</f>
        <v>26.3</v>
      </c>
      <c r="AE12" s="111">
        <f>[8]Abril!$C$34</f>
        <v>27.5</v>
      </c>
      <c r="AF12" s="114">
        <f t="shared" si="1"/>
        <v>34.299999999999997</v>
      </c>
      <c r="AG12" s="115">
        <f t="shared" si="2"/>
        <v>29.540000000000006</v>
      </c>
    </row>
    <row r="13" spans="1:35" x14ac:dyDescent="0.2">
      <c r="A13" s="48" t="s">
        <v>101</v>
      </c>
      <c r="B13" s="111">
        <f>[9]Abril!$C$5</f>
        <v>28.6</v>
      </c>
      <c r="C13" s="111">
        <f>[9]Abril!$C$6</f>
        <v>32.1</v>
      </c>
      <c r="D13" s="111">
        <f>[9]Abril!$C$7</f>
        <v>31.6</v>
      </c>
      <c r="E13" s="111">
        <f>[9]Abril!$C$8</f>
        <v>28.2</v>
      </c>
      <c r="F13" s="111">
        <f>[9]Abril!$C$9</f>
        <v>28</v>
      </c>
      <c r="G13" s="111">
        <f>[9]Abril!$C$10</f>
        <v>29.1</v>
      </c>
      <c r="H13" s="111">
        <f>[9]Abril!$C$11</f>
        <v>29.9</v>
      </c>
      <c r="I13" s="111">
        <f>[9]Abril!$C$12</f>
        <v>27.5</v>
      </c>
      <c r="J13" s="111">
        <f>[9]Abril!$C$13</f>
        <v>27.3</v>
      </c>
      <c r="K13" s="111">
        <f>[9]Abril!$C$14</f>
        <v>27.8</v>
      </c>
      <c r="L13" s="111">
        <f>[9]Abril!$C$15</f>
        <v>30.7</v>
      </c>
      <c r="M13" s="111">
        <f>[9]Abril!$C$16</f>
        <v>25.4</v>
      </c>
      <c r="N13" s="111">
        <f>[9]Abril!$C$17</f>
        <v>26.7</v>
      </c>
      <c r="O13" s="111">
        <f>[9]Abril!$C$18</f>
        <v>27</v>
      </c>
      <c r="P13" s="111">
        <f>[9]Abril!$C$19</f>
        <v>28.2</v>
      </c>
      <c r="Q13" s="111">
        <f>[9]Abril!$C$20</f>
        <v>25.6</v>
      </c>
      <c r="R13" s="111">
        <f>[9]Abril!$C$21</f>
        <v>25.8</v>
      </c>
      <c r="S13" s="111">
        <f>[9]Abril!$C$22</f>
        <v>21.5</v>
      </c>
      <c r="T13" s="111">
        <f>[9]Abril!$C$23</f>
        <v>24.4</v>
      </c>
      <c r="U13" s="111">
        <f>[9]Abril!$C$24</f>
        <v>27.8</v>
      </c>
      <c r="V13" s="111">
        <f>[9]Abril!$C$25</f>
        <v>29.9</v>
      </c>
      <c r="W13" s="111">
        <f>[9]Abril!$C$26</f>
        <v>29.7</v>
      </c>
      <c r="X13" s="111">
        <f>[9]Abril!$C$27</f>
        <v>28.7</v>
      </c>
      <c r="Y13" s="111">
        <f>[9]Abril!$C$28</f>
        <v>23.6</v>
      </c>
      <c r="Z13" s="111">
        <f>[9]Abril!$C$29</f>
        <v>24.9</v>
      </c>
      <c r="AA13" s="111">
        <f>[9]Abril!$C$30</f>
        <v>30.8</v>
      </c>
      <c r="AB13" s="111">
        <f>[9]Abril!$C$31</f>
        <v>22.5</v>
      </c>
      <c r="AC13" s="111">
        <f>[9]Abril!$C$32</f>
        <v>25.2</v>
      </c>
      <c r="AD13" s="111">
        <f>[9]Abril!$C$33</f>
        <v>24.1</v>
      </c>
      <c r="AE13" s="111">
        <f>[9]Abril!$C$34</f>
        <v>27.8</v>
      </c>
      <c r="AF13" s="114">
        <f t="shared" si="1"/>
        <v>32.1</v>
      </c>
      <c r="AG13" s="115">
        <f t="shared" si="2"/>
        <v>27.346666666666668</v>
      </c>
    </row>
    <row r="14" spans="1:35" x14ac:dyDescent="0.2">
      <c r="A14" s="48" t="s">
        <v>147</v>
      </c>
      <c r="B14" s="111">
        <f>[10]Abril!$C$5</f>
        <v>31.2</v>
      </c>
      <c r="C14" s="111">
        <f>[10]Abril!$C$6</f>
        <v>33.9</v>
      </c>
      <c r="D14" s="111">
        <f>[10]Abril!$C$7</f>
        <v>33</v>
      </c>
      <c r="E14" s="111">
        <f>[10]Abril!$C$8</f>
        <v>31.3</v>
      </c>
      <c r="F14" s="111">
        <f>[10]Abril!$C$9</f>
        <v>27.8</v>
      </c>
      <c r="G14" s="111">
        <f>[10]Abril!$C$10</f>
        <v>27.9</v>
      </c>
      <c r="H14" s="111">
        <f>[10]Abril!$C$11</f>
        <v>32.4</v>
      </c>
      <c r="I14" s="111">
        <f>[10]Abril!$C$12</f>
        <v>29.9</v>
      </c>
      <c r="J14" s="111">
        <f>[10]Abril!$C$13</f>
        <v>29.4</v>
      </c>
      <c r="K14" s="111">
        <f>[10]Abril!$C$14</f>
        <v>31.4</v>
      </c>
      <c r="L14" s="111">
        <f>[10]Abril!$C$15</f>
        <v>32.299999999999997</v>
      </c>
      <c r="M14" s="111">
        <f>[10]Abril!$C$16</f>
        <v>32.1</v>
      </c>
      <c r="N14" s="111">
        <f>[10]Abril!$C$17</f>
        <v>29.9</v>
      </c>
      <c r="O14" s="111">
        <f>[10]Abril!$C$18</f>
        <v>30.2</v>
      </c>
      <c r="P14" s="111">
        <f>[10]Abril!$C$19</f>
        <v>30.3</v>
      </c>
      <c r="Q14" s="111">
        <f>[10]Abril!$C$20</f>
        <v>29.5</v>
      </c>
      <c r="R14" s="111">
        <f>[10]Abril!$C$21</f>
        <v>30.5</v>
      </c>
      <c r="S14" s="111">
        <f>[10]Abril!$C$22</f>
        <v>28.2</v>
      </c>
      <c r="T14" s="111">
        <f>[10]Abril!$C$23</f>
        <v>23.8</v>
      </c>
      <c r="U14" s="111">
        <f>[10]Abril!$C$24</f>
        <v>29.7</v>
      </c>
      <c r="V14" s="111">
        <f>[10]Abril!$C$25</f>
        <v>30.1</v>
      </c>
      <c r="W14" s="111">
        <f>[10]Abril!$C$26</f>
        <v>30.4</v>
      </c>
      <c r="X14" s="111">
        <f>[10]Abril!$C$27</f>
        <v>31</v>
      </c>
      <c r="Y14" s="111">
        <f>[10]Abril!$C$28</f>
        <v>25.3</v>
      </c>
      <c r="Z14" s="111">
        <f>[10]Abril!$C$29</f>
        <v>28.6</v>
      </c>
      <c r="AA14" s="111">
        <f>[10]Abril!$C$30</f>
        <v>30.3</v>
      </c>
      <c r="AB14" s="111">
        <f>[10]Abril!$C$31</f>
        <v>29.5</v>
      </c>
      <c r="AC14" s="111">
        <f>[10]Abril!$C$32</f>
        <v>28.6</v>
      </c>
      <c r="AD14" s="111">
        <f>[10]Abril!$C$33</f>
        <v>27.4</v>
      </c>
      <c r="AE14" s="111">
        <f>[10]Abril!$C$34</f>
        <v>27.8</v>
      </c>
      <c r="AF14" s="114">
        <f t="shared" si="1"/>
        <v>33.9</v>
      </c>
      <c r="AG14" s="115">
        <f t="shared" si="2"/>
        <v>29.79</v>
      </c>
      <c r="AI14" s="12" t="s">
        <v>35</v>
      </c>
    </row>
    <row r="15" spans="1:35" x14ac:dyDescent="0.2">
      <c r="A15" s="48" t="s">
        <v>2</v>
      </c>
      <c r="B15" s="111">
        <f>[11]Abril!$C$5</f>
        <v>30.2</v>
      </c>
      <c r="C15" s="111">
        <f>[11]Abril!$C$6</f>
        <v>32.200000000000003</v>
      </c>
      <c r="D15" s="111">
        <f>[11]Abril!$C$7</f>
        <v>32.700000000000003</v>
      </c>
      <c r="E15" s="111">
        <f>[11]Abril!$C$8</f>
        <v>31.4</v>
      </c>
      <c r="F15" s="111">
        <f>[11]Abril!$C$9</f>
        <v>27.7</v>
      </c>
      <c r="G15" s="111">
        <f>[11]Abril!$C$10</f>
        <v>28</v>
      </c>
      <c r="H15" s="111">
        <f>[11]Abril!$C$11</f>
        <v>31.4</v>
      </c>
      <c r="I15" s="111">
        <f>[11]Abril!$C$12</f>
        <v>29.3</v>
      </c>
      <c r="J15" s="111">
        <f>[11]Abril!$C$13</f>
        <v>28.3</v>
      </c>
      <c r="K15" s="111">
        <f>[11]Abril!$C$14</f>
        <v>30.5</v>
      </c>
      <c r="L15" s="111">
        <f>[11]Abril!$C$15</f>
        <v>31.6</v>
      </c>
      <c r="M15" s="111">
        <f>[11]Abril!$C$16</f>
        <v>29.1</v>
      </c>
      <c r="N15" s="111">
        <f>[11]Abril!$C$17</f>
        <v>26.1</v>
      </c>
      <c r="O15" s="111">
        <f>[11]Abril!$C$18</f>
        <v>28.9</v>
      </c>
      <c r="P15" s="111">
        <f>[11]Abril!$C$19</f>
        <v>30.1</v>
      </c>
      <c r="Q15" s="111">
        <f>[11]Abril!$C$20</f>
        <v>27.4</v>
      </c>
      <c r="R15" s="111">
        <f>[11]Abril!$C$21</f>
        <v>29.9</v>
      </c>
      <c r="S15" s="111">
        <f>[11]Abril!$C$22</f>
        <v>25.5</v>
      </c>
      <c r="T15" s="111">
        <f>[11]Abril!$C$23</f>
        <v>22.6</v>
      </c>
      <c r="U15" s="111">
        <f>[11]Abril!$C$24</f>
        <v>27.9</v>
      </c>
      <c r="V15" s="111">
        <f>[11]Abril!$C$25</f>
        <v>29.4</v>
      </c>
      <c r="W15" s="111">
        <f>[11]Abril!$C$26</f>
        <v>29.5</v>
      </c>
      <c r="X15" s="111">
        <f>[11]Abril!$C$27</f>
        <v>28.2</v>
      </c>
      <c r="Y15" s="111">
        <f>[11]Abril!$C$28</f>
        <v>26.7</v>
      </c>
      <c r="Z15" s="111">
        <f>[11]Abril!$C$29</f>
        <v>26.7</v>
      </c>
      <c r="AA15" s="111">
        <f>[11]Abril!$C$30</f>
        <v>29.3</v>
      </c>
      <c r="AB15" s="111">
        <f>[11]Abril!$C$31</f>
        <v>27.5</v>
      </c>
      <c r="AC15" s="111">
        <f>[11]Abril!$C$32</f>
        <v>25</v>
      </c>
      <c r="AD15" s="111">
        <f>[11]Abril!$C$33</f>
        <v>26.2</v>
      </c>
      <c r="AE15" s="111">
        <f>[11]Abril!$C$34</f>
        <v>27.9</v>
      </c>
      <c r="AF15" s="114">
        <f t="shared" si="1"/>
        <v>32.700000000000003</v>
      </c>
      <c r="AG15" s="115">
        <f t="shared" si="2"/>
        <v>28.573333333333334</v>
      </c>
      <c r="AI15" s="12" t="s">
        <v>35</v>
      </c>
    </row>
    <row r="16" spans="1:35" x14ac:dyDescent="0.2">
      <c r="A16" s="48" t="s">
        <v>3</v>
      </c>
      <c r="B16" s="111">
        <f>[12]Abril!$C$5</f>
        <v>33.5</v>
      </c>
      <c r="C16" s="111">
        <f>[12]Abril!$C$6</f>
        <v>34</v>
      </c>
      <c r="D16" s="111">
        <f>[12]Abril!$C$7</f>
        <v>33.9</v>
      </c>
      <c r="E16" s="111">
        <f>[12]Abril!$C$8</f>
        <v>32.6</v>
      </c>
      <c r="F16" s="111">
        <f>[12]Abril!$C$9</f>
        <v>31.1</v>
      </c>
      <c r="G16" s="111">
        <f>[12]Abril!$C$10</f>
        <v>27.4</v>
      </c>
      <c r="H16" s="111">
        <f>[12]Abril!$C$11</f>
        <v>32.4</v>
      </c>
      <c r="I16" s="111">
        <f>[12]Abril!$C$12</f>
        <v>31.6</v>
      </c>
      <c r="J16" s="111">
        <f>[12]Abril!$C$13</f>
        <v>31.7</v>
      </c>
      <c r="K16" s="111">
        <f>[12]Abril!$C$14</f>
        <v>30.5</v>
      </c>
      <c r="L16" s="111">
        <f>[12]Abril!$C$15</f>
        <v>33.200000000000003</v>
      </c>
      <c r="M16" s="111">
        <f>[12]Abril!$C$16</f>
        <v>33.200000000000003</v>
      </c>
      <c r="N16" s="111">
        <f>[12]Abril!$C$17</f>
        <v>29.7</v>
      </c>
      <c r="O16" s="111">
        <f>[12]Abril!$C$18</f>
        <v>31.1</v>
      </c>
      <c r="P16" s="111">
        <f>[12]Abril!$C$19</f>
        <v>27.9</v>
      </c>
      <c r="Q16" s="111">
        <f>[12]Abril!$C$20</f>
        <v>28.8</v>
      </c>
      <c r="R16" s="111">
        <f>[12]Abril!$C$21</f>
        <v>31.4</v>
      </c>
      <c r="S16" s="111">
        <f>[12]Abril!$C$22</f>
        <v>30.6</v>
      </c>
      <c r="T16" s="111">
        <f>[12]Abril!$C$23</f>
        <v>24</v>
      </c>
      <c r="U16" s="111">
        <f>[12]Abril!$C$24</f>
        <v>29</v>
      </c>
      <c r="V16" s="111">
        <f>[12]Abril!$C$25</f>
        <v>29.7</v>
      </c>
      <c r="W16" s="111">
        <f>[12]Abril!$C$26</f>
        <v>30.5</v>
      </c>
      <c r="X16" s="111">
        <f>[12]Abril!$C$27</f>
        <v>30.7</v>
      </c>
      <c r="Y16" s="111">
        <f>[11]Abril!$C$28</f>
        <v>26.7</v>
      </c>
      <c r="Z16" s="111">
        <f>[12]Abril!$C$29</f>
        <v>30.5</v>
      </c>
      <c r="AA16" s="111">
        <f>[12]Abril!$C$30</f>
        <v>32.1</v>
      </c>
      <c r="AB16" s="111">
        <f>[12]Abril!$C$31</f>
        <v>31.1</v>
      </c>
      <c r="AC16" s="111">
        <f>[12]Abril!$C$32</f>
        <v>28.1</v>
      </c>
      <c r="AD16" s="111">
        <f>[12]Abril!$C$33</f>
        <v>27.1</v>
      </c>
      <c r="AE16" s="111">
        <f>[12]Abril!$C$34</f>
        <v>28.1</v>
      </c>
      <c r="AF16" s="114">
        <f t="shared" si="1"/>
        <v>34</v>
      </c>
      <c r="AG16" s="115">
        <f t="shared" si="2"/>
        <v>30.406666666666677</v>
      </c>
      <c r="AI16" s="12"/>
    </row>
    <row r="17" spans="1:38" hidden="1" x14ac:dyDescent="0.2">
      <c r="A17" s="48" t="s">
        <v>4</v>
      </c>
      <c r="B17" s="111" t="str">
        <f>[13]Abril!$C$5</f>
        <v>*</v>
      </c>
      <c r="C17" s="111" t="str">
        <f>[13]Abril!$C$6</f>
        <v>*</v>
      </c>
      <c r="D17" s="111" t="str">
        <f>[13]Abril!$C$7</f>
        <v>*</v>
      </c>
      <c r="E17" s="111" t="str">
        <f>[13]Abril!$C$8</f>
        <v>*</v>
      </c>
      <c r="F17" s="111" t="str">
        <f>[13]Abril!$C$9</f>
        <v>*</v>
      </c>
      <c r="G17" s="111" t="str">
        <f>[13]Abril!$C$10</f>
        <v>*</v>
      </c>
      <c r="H17" s="111" t="str">
        <f>[13]Abril!$C$11</f>
        <v>*</v>
      </c>
      <c r="I17" s="111" t="str">
        <f>[13]Abril!$C$12</f>
        <v>*</v>
      </c>
      <c r="J17" s="111" t="str">
        <f>[13]Abril!$C$13</f>
        <v>*</v>
      </c>
      <c r="K17" s="111" t="str">
        <f>[13]Abril!$C$14</f>
        <v>*</v>
      </c>
      <c r="L17" s="111" t="str">
        <f>[13]Abril!$C$15</f>
        <v>*</v>
      </c>
      <c r="M17" s="111" t="str">
        <f>[13]Abril!$C$16</f>
        <v>*</v>
      </c>
      <c r="N17" s="111" t="str">
        <f>[13]Abril!$C$17</f>
        <v>*</v>
      </c>
      <c r="O17" s="111" t="str">
        <f>[13]Abril!$C$18</f>
        <v>*</v>
      </c>
      <c r="P17" s="111" t="str">
        <f>[13]Abril!$C$19</f>
        <v>*</v>
      </c>
      <c r="Q17" s="111" t="str">
        <f>[13]Abril!$C$20</f>
        <v>*</v>
      </c>
      <c r="R17" s="111" t="str">
        <f>[13]Abril!$C$21</f>
        <v>*</v>
      </c>
      <c r="S17" s="111" t="str">
        <f>[13]Abril!$C$22</f>
        <v>*</v>
      </c>
      <c r="T17" s="111" t="str">
        <f>[13]Abril!$C$23</f>
        <v>*</v>
      </c>
      <c r="U17" s="111" t="str">
        <f>[13]Abril!$C$24</f>
        <v>*</v>
      </c>
      <c r="V17" s="111" t="str">
        <f>[13]Abril!$C$25</f>
        <v>*</v>
      </c>
      <c r="W17" s="111" t="str">
        <f>[13]Abril!$C$26</f>
        <v>*</v>
      </c>
      <c r="X17" s="111" t="str">
        <f>[13]Abril!$C$27</f>
        <v>*</v>
      </c>
      <c r="Y17" s="111" t="str">
        <f>[13]Abril!$C$28</f>
        <v>*</v>
      </c>
      <c r="Z17" s="111" t="str">
        <f>[13]Abril!$C$29</f>
        <v>*</v>
      </c>
      <c r="AA17" s="111" t="str">
        <f>[13]Abril!$C$30</f>
        <v>*</v>
      </c>
      <c r="AB17" s="111" t="str">
        <f>[13]Abril!$C$31</f>
        <v>*</v>
      </c>
      <c r="AC17" s="111" t="str">
        <f>[13]Abril!$C$32</f>
        <v>*</v>
      </c>
      <c r="AD17" s="111" t="str">
        <f>[13]Abril!$C$33</f>
        <v>*</v>
      </c>
      <c r="AE17" s="111" t="str">
        <f>[13]Abril!$C$34</f>
        <v>*</v>
      </c>
      <c r="AF17" s="114">
        <f t="shared" si="1"/>
        <v>0</v>
      </c>
      <c r="AG17" s="115" t="e">
        <f t="shared" si="2"/>
        <v>#DIV/0!</v>
      </c>
    </row>
    <row r="18" spans="1:38" x14ac:dyDescent="0.2">
      <c r="A18" s="48" t="s">
        <v>5</v>
      </c>
      <c r="B18" s="111">
        <f>[14]Abril!$C$5</f>
        <v>27.5</v>
      </c>
      <c r="C18" s="111">
        <f>[14]Abril!$C$6</f>
        <v>26.2</v>
      </c>
      <c r="D18" s="111">
        <f>[14]Abril!$C$7</f>
        <v>32.4</v>
      </c>
      <c r="E18" s="111">
        <f>[14]Abril!$C$8</f>
        <v>29.2</v>
      </c>
      <c r="F18" s="111">
        <f>[14]Abril!$C$9</f>
        <v>23.5</v>
      </c>
      <c r="G18" s="111">
        <f>[14]Abril!$C$10</f>
        <v>29.6</v>
      </c>
      <c r="H18" s="111">
        <f>[14]Abril!$C$11</f>
        <v>30.9</v>
      </c>
      <c r="I18" s="111">
        <f>[14]Abril!$C$12</f>
        <v>27.8</v>
      </c>
      <c r="J18" s="111">
        <f>[14]Abril!$C$13</f>
        <v>28.8</v>
      </c>
      <c r="K18" s="111">
        <f>[14]Abril!$C$14</f>
        <v>32.6</v>
      </c>
      <c r="L18" s="111">
        <f>[14]Abril!$C$15</f>
        <v>34.5</v>
      </c>
      <c r="M18" s="111">
        <f>[14]Abril!$C$16</f>
        <v>29.7</v>
      </c>
      <c r="N18" s="111">
        <f>[14]Abril!$C$17</f>
        <v>28.2</v>
      </c>
      <c r="O18" s="111">
        <f>[14]Abril!$C$18</f>
        <v>30.5</v>
      </c>
      <c r="P18" s="111">
        <f>[14]Abril!$C$19</f>
        <v>33.1</v>
      </c>
      <c r="Q18" s="111">
        <f>[14]Abril!$C$20</f>
        <v>32</v>
      </c>
      <c r="R18" s="111">
        <f>[14]Abril!$C$21</f>
        <v>32.1</v>
      </c>
      <c r="S18" s="111">
        <f>[14]Abril!$C$22</f>
        <v>34.700000000000003</v>
      </c>
      <c r="T18" s="111">
        <f>[14]Abril!$C$23</f>
        <v>31.3</v>
      </c>
      <c r="U18" s="111">
        <f>[14]Abril!$C$24</f>
        <v>31.1</v>
      </c>
      <c r="V18" s="111">
        <f>[14]Abril!$C$25</f>
        <v>33.299999999999997</v>
      </c>
      <c r="W18" s="111">
        <f>[14]Abril!$C$26</f>
        <v>32.1</v>
      </c>
      <c r="X18" s="111">
        <f>[14]Abril!$C$27</f>
        <v>32.4</v>
      </c>
      <c r="Y18" s="111">
        <f>[14]Abril!$C$28</f>
        <v>32.799999999999997</v>
      </c>
      <c r="Z18" s="111">
        <f>[14]Abril!$C$29</f>
        <v>31.8</v>
      </c>
      <c r="AA18" s="111">
        <f>[14]Abril!$C$30</f>
        <v>33.1</v>
      </c>
      <c r="AB18" s="111">
        <f>[14]Abril!$C$31</f>
        <v>32</v>
      </c>
      <c r="AC18" s="111">
        <f>[14]Abril!$C$32</f>
        <v>27.5</v>
      </c>
      <c r="AD18" s="111">
        <f>[14]Abril!$C$33</f>
        <v>28.1</v>
      </c>
      <c r="AE18" s="111">
        <f>[14]Abril!$C$34</f>
        <v>28.5</v>
      </c>
      <c r="AF18" s="114">
        <f t="shared" si="1"/>
        <v>34.700000000000003</v>
      </c>
      <c r="AG18" s="115">
        <f t="shared" si="2"/>
        <v>30.576666666666664</v>
      </c>
      <c r="AH18" s="12" t="s">
        <v>35</v>
      </c>
      <c r="AI18" t="s">
        <v>35</v>
      </c>
      <c r="AK18" t="s">
        <v>35</v>
      </c>
    </row>
    <row r="19" spans="1:38" hidden="1" x14ac:dyDescent="0.2">
      <c r="A19" s="48" t="s">
        <v>33</v>
      </c>
      <c r="B19" s="111" t="str">
        <f>[15]Abril!$C$5</f>
        <v>*</v>
      </c>
      <c r="C19" s="111" t="str">
        <f>[15]Abril!$C$6</f>
        <v>*</v>
      </c>
      <c r="D19" s="111" t="str">
        <f>[15]Abril!$C$7</f>
        <v>*</v>
      </c>
      <c r="E19" s="111" t="str">
        <f>[15]Abril!$C$8</f>
        <v>*</v>
      </c>
      <c r="F19" s="111" t="str">
        <f>[15]Abril!$C$9</f>
        <v>*</v>
      </c>
      <c r="G19" s="111" t="str">
        <f>[15]Abril!$C$10</f>
        <v>*</v>
      </c>
      <c r="H19" s="111" t="str">
        <f>[15]Abril!$C$11</f>
        <v>*</v>
      </c>
      <c r="I19" s="111" t="str">
        <f>[15]Abril!$C$12</f>
        <v>*</v>
      </c>
      <c r="J19" s="111" t="str">
        <f>[15]Abril!$C$13</f>
        <v>*</v>
      </c>
      <c r="K19" s="111" t="str">
        <f>[15]Abril!$C$14</f>
        <v>*</v>
      </c>
      <c r="L19" s="111" t="str">
        <f>[15]Abril!$C$15</f>
        <v>*</v>
      </c>
      <c r="M19" s="111" t="str">
        <f>[15]Abril!$C$16</f>
        <v>*</v>
      </c>
      <c r="N19" s="111" t="str">
        <f>[15]Abril!$C$17</f>
        <v>*</v>
      </c>
      <c r="O19" s="111" t="str">
        <f>[15]Abril!$C$18</f>
        <v>*</v>
      </c>
      <c r="P19" s="111" t="str">
        <f>[15]Abril!$C$19</f>
        <v>*</v>
      </c>
      <c r="Q19" s="111" t="str">
        <f>[15]Abril!$C$20</f>
        <v>*</v>
      </c>
      <c r="R19" s="111" t="str">
        <f>[15]Abril!$C$21</f>
        <v>*</v>
      </c>
      <c r="S19" s="111" t="str">
        <f>[15]Abril!$C$22</f>
        <v>*</v>
      </c>
      <c r="T19" s="111" t="str">
        <f>[15]Abril!$C$23</f>
        <v>*</v>
      </c>
      <c r="U19" s="111" t="str">
        <f>[15]Abril!$C$24</f>
        <v>*</v>
      </c>
      <c r="V19" s="111" t="str">
        <f>[15]Abril!$C$25</f>
        <v>*</v>
      </c>
      <c r="W19" s="111" t="str">
        <f>[15]Abril!$C$26</f>
        <v>*</v>
      </c>
      <c r="X19" s="111" t="str">
        <f>[15]Abril!$C$27</f>
        <v>*</v>
      </c>
      <c r="Y19" s="111" t="str">
        <f>[15]Abril!$C$28</f>
        <v>*</v>
      </c>
      <c r="Z19" s="111" t="str">
        <f>[15]Abril!$C$29</f>
        <v>*</v>
      </c>
      <c r="AA19" s="111" t="str">
        <f>[15]Abril!$C$30</f>
        <v>*</v>
      </c>
      <c r="AB19" s="111" t="str">
        <f>[15]Abril!$C$31</f>
        <v>*</v>
      </c>
      <c r="AC19" s="111" t="str">
        <f>[15]Abril!$C$32</f>
        <v>*</v>
      </c>
      <c r="AD19" s="111" t="str">
        <f>[15]Abril!$C$33</f>
        <v>*</v>
      </c>
      <c r="AE19" s="111" t="str">
        <f>[15]Abril!$C$34</f>
        <v>*</v>
      </c>
      <c r="AF19" s="114">
        <f t="shared" si="1"/>
        <v>0</v>
      </c>
      <c r="AG19" s="115" t="e">
        <f t="shared" si="2"/>
        <v>#DIV/0!</v>
      </c>
      <c r="AI19" t="s">
        <v>200</v>
      </c>
      <c r="AK19" t="s">
        <v>35</v>
      </c>
    </row>
    <row r="20" spans="1:38" x14ac:dyDescent="0.2">
      <c r="A20" s="48" t="s">
        <v>6</v>
      </c>
      <c r="B20" s="111">
        <f>[16]Abril!$C$5</f>
        <v>31.7</v>
      </c>
      <c r="C20" s="111">
        <f>[16]Abril!$C$6</f>
        <v>32.1</v>
      </c>
      <c r="D20" s="111">
        <f>[16]Abril!$C$7</f>
        <v>34</v>
      </c>
      <c r="E20" s="111">
        <f>[16]Abril!$C$8</f>
        <v>33.1</v>
      </c>
      <c r="F20" s="111">
        <f>[16]Abril!$C$9</f>
        <v>31.1</v>
      </c>
      <c r="G20" s="111">
        <f>[16]Abril!$C$10</f>
        <v>30.8</v>
      </c>
      <c r="H20" s="111">
        <f>[16]Abril!$C$11</f>
        <v>34.4</v>
      </c>
      <c r="I20" s="111">
        <f>[16]Abril!$C$12</f>
        <v>33</v>
      </c>
      <c r="J20" s="111">
        <f>[16]Abril!$C$13</f>
        <v>28.9</v>
      </c>
      <c r="K20" s="111">
        <f>[16]Abril!$C$14</f>
        <v>31.9</v>
      </c>
      <c r="L20" s="111">
        <f>[16]Abril!$C$15</f>
        <v>34</v>
      </c>
      <c r="M20" s="111">
        <f>[16]Abril!$C$16</f>
        <v>30.2</v>
      </c>
      <c r="N20" s="111">
        <f>[16]Abril!$C$17</f>
        <v>31.9</v>
      </c>
      <c r="O20" s="111">
        <f>[16]Abril!$C$18</f>
        <v>31.8</v>
      </c>
      <c r="P20" s="111">
        <f>[16]Abril!$C$19</f>
        <v>33.1</v>
      </c>
      <c r="Q20" s="111">
        <f>[16]Abril!$C$20</f>
        <v>28.8</v>
      </c>
      <c r="R20" s="111">
        <f>[16]Abril!$C$21</f>
        <v>31.8</v>
      </c>
      <c r="S20" s="111">
        <f>[16]Abril!$C$22</f>
        <v>33.200000000000003</v>
      </c>
      <c r="T20" s="111">
        <f>[16]Abril!$C$23</f>
        <v>24.2</v>
      </c>
      <c r="U20" s="111">
        <f>[16]Abril!$C$24</f>
        <v>32.1</v>
      </c>
      <c r="V20" s="111">
        <f>[16]Abril!$C$25</f>
        <v>32.6</v>
      </c>
      <c r="W20" s="111">
        <f>[16]Abril!$C$26</f>
        <v>32.200000000000003</v>
      </c>
      <c r="X20" s="111">
        <f>[16]Abril!$C$27</f>
        <v>31.9</v>
      </c>
      <c r="Y20" s="111">
        <f>[16]Abril!$C$28</f>
        <v>29.5</v>
      </c>
      <c r="Z20" s="111">
        <f>[16]Abril!$C$29</f>
        <v>31.3</v>
      </c>
      <c r="AA20" s="111">
        <f>[16]Abril!$C$30</f>
        <v>32.1</v>
      </c>
      <c r="AB20" s="111">
        <f>[16]Abril!$C$31</f>
        <v>30.4</v>
      </c>
      <c r="AC20" s="111">
        <f>[16]Abril!$C$32</f>
        <v>28.4</v>
      </c>
      <c r="AD20" s="111">
        <f>[16]Abril!$C$33</f>
        <v>28.7</v>
      </c>
      <c r="AE20" s="111">
        <f>[16]Abril!$C$34</f>
        <v>29.1</v>
      </c>
      <c r="AF20" s="114">
        <f t="shared" si="1"/>
        <v>34.4</v>
      </c>
      <c r="AG20" s="115">
        <f t="shared" si="2"/>
        <v>31.276666666666674</v>
      </c>
      <c r="AI20" t="s">
        <v>35</v>
      </c>
    </row>
    <row r="21" spans="1:38" x14ac:dyDescent="0.2">
      <c r="A21" s="48" t="s">
        <v>7</v>
      </c>
      <c r="B21" s="111">
        <f>[17]Abril!$C$5</f>
        <v>28</v>
      </c>
      <c r="C21" s="111">
        <f>[17]Abril!$C$6</f>
        <v>30.9</v>
      </c>
      <c r="D21" s="111">
        <f>[17]Abril!$C$7</f>
        <v>31.2</v>
      </c>
      <c r="E21" s="111">
        <f>[17]Abril!$C$8</f>
        <v>28.3</v>
      </c>
      <c r="F21" s="111">
        <f>[17]Abril!$C$9</f>
        <v>27.5</v>
      </c>
      <c r="G21" s="111">
        <f>[17]Abril!$C$10</f>
        <v>27.8</v>
      </c>
      <c r="H21" s="111">
        <f>[17]Abril!$C$11</f>
        <v>28.9</v>
      </c>
      <c r="I21" s="111">
        <f>[17]Abril!$C$12</f>
        <v>29.4</v>
      </c>
      <c r="J21" s="111">
        <f>[17]Abril!$C$13</f>
        <v>27.6</v>
      </c>
      <c r="K21" s="111">
        <f>[17]Abril!$C$14</f>
        <v>28.8</v>
      </c>
      <c r="L21" s="111">
        <f>[17]Abril!$C$15</f>
        <v>30.7</v>
      </c>
      <c r="M21" s="111">
        <f>[17]Abril!$C$16</f>
        <v>27</v>
      </c>
      <c r="N21" s="111">
        <f>[17]Abril!$C$17</f>
        <v>26.7</v>
      </c>
      <c r="O21" s="111">
        <f>[17]Abril!$C$18</f>
        <v>25.8</v>
      </c>
      <c r="P21" s="111">
        <f>[17]Abril!$C$19</f>
        <v>28.3</v>
      </c>
      <c r="Q21" s="111">
        <f>[17]Abril!$C$20</f>
        <v>25.5</v>
      </c>
      <c r="R21" s="111">
        <f>[17]Abril!$C$21</f>
        <v>24.5</v>
      </c>
      <c r="S21" s="111">
        <f>[17]Abril!$C$22</f>
        <v>21.7</v>
      </c>
      <c r="T21" s="111">
        <f>[17]Abril!$C$23</f>
        <v>23.9</v>
      </c>
      <c r="U21" s="111">
        <f>[17]Abril!$C$24</f>
        <v>25.2</v>
      </c>
      <c r="V21" s="111">
        <f>[17]Abril!$C$25</f>
        <v>28.3</v>
      </c>
      <c r="W21" s="111">
        <f>[17]Abril!$C$26</f>
        <v>28</v>
      </c>
      <c r="X21" s="111">
        <f>[17]Abril!$C$27</f>
        <v>26.7</v>
      </c>
      <c r="Y21" s="111">
        <f>[17]Abril!$C$28</f>
        <v>24.3</v>
      </c>
      <c r="Z21" s="111">
        <f>[17]Abril!$C$29</f>
        <v>26.4</v>
      </c>
      <c r="AA21" s="111">
        <f>[17]Abril!$C$30</f>
        <v>30.3</v>
      </c>
      <c r="AB21" s="111">
        <f>[17]Abril!$C$31</f>
        <v>25.4</v>
      </c>
      <c r="AC21" s="111">
        <f>[17]Abril!$C$32</f>
        <v>25</v>
      </c>
      <c r="AD21" s="111">
        <f>[17]Abril!$C$33</f>
        <v>23.7</v>
      </c>
      <c r="AE21" s="111">
        <f>[17]Abril!$C$34</f>
        <v>26</v>
      </c>
      <c r="AF21" s="114">
        <f t="shared" si="1"/>
        <v>31.2</v>
      </c>
      <c r="AG21" s="115">
        <f t="shared" si="2"/>
        <v>27.06</v>
      </c>
      <c r="AI21" t="s">
        <v>35</v>
      </c>
      <c r="AK21" t="s">
        <v>35</v>
      </c>
    </row>
    <row r="22" spans="1:38" x14ac:dyDescent="0.2">
      <c r="A22" s="48" t="s">
        <v>148</v>
      </c>
      <c r="B22" s="111">
        <f>[18]Abril!$C$5</f>
        <v>30.3</v>
      </c>
      <c r="C22" s="111">
        <f>[18]Abril!$C$6</f>
        <v>32.6</v>
      </c>
      <c r="D22" s="111">
        <f>[18]Abril!$C$7</f>
        <v>32.200000000000003</v>
      </c>
      <c r="E22" s="111">
        <f>[18]Abril!$C$8</f>
        <v>30.1</v>
      </c>
      <c r="F22" s="111">
        <f>[18]Abril!$C$9</f>
        <v>29.3</v>
      </c>
      <c r="G22" s="111">
        <f>[18]Abril!$C$10</f>
        <v>29.4</v>
      </c>
      <c r="H22" s="111">
        <f>[18]Abril!$C$11</f>
        <v>30.5</v>
      </c>
      <c r="I22" s="111">
        <f>[18]Abril!$C$12</f>
        <v>30.3</v>
      </c>
      <c r="J22" s="111">
        <f>[18]Abril!$C$13</f>
        <v>28.7</v>
      </c>
      <c r="K22" s="111">
        <f>[18]Abril!$C$14</f>
        <v>30</v>
      </c>
      <c r="L22" s="111">
        <f>[18]Abril!$C$15</f>
        <v>32.700000000000003</v>
      </c>
      <c r="M22" s="111">
        <f>[18]Abril!$C$16</f>
        <v>27.3</v>
      </c>
      <c r="N22" s="111">
        <f>[18]Abril!$C$17</f>
        <v>27.7</v>
      </c>
      <c r="O22" s="111">
        <f>[18]Abril!$C$18</f>
        <v>27</v>
      </c>
      <c r="P22" s="111">
        <f>[18]Abril!$C$19</f>
        <v>29</v>
      </c>
      <c r="Q22" s="111">
        <f>[18]Abril!$C$20</f>
        <v>26.4</v>
      </c>
      <c r="R22" s="111">
        <f>[18]Abril!$C$21</f>
        <v>27.1</v>
      </c>
      <c r="S22" s="111">
        <f>[18]Abril!$C$22</f>
        <v>22.3</v>
      </c>
      <c r="T22" s="111">
        <f>[18]Abril!$C$23</f>
        <v>23.7</v>
      </c>
      <c r="U22" s="111">
        <f>[18]Abril!$C$24</f>
        <v>27.8</v>
      </c>
      <c r="V22" s="111">
        <f>[18]Abril!$C$25</f>
        <v>29.3</v>
      </c>
      <c r="W22" s="111">
        <f>[18]Abril!$C$26</f>
        <v>28.6</v>
      </c>
      <c r="X22" s="111">
        <f>[18]Abril!$C$27</f>
        <v>29.2</v>
      </c>
      <c r="Y22" s="111">
        <f>[18]Abril!$C$28</f>
        <v>24.3</v>
      </c>
      <c r="Z22" s="111">
        <f>[18]Abril!$C$29</f>
        <v>26.4</v>
      </c>
      <c r="AA22" s="111">
        <f>[18]Abril!$C$30</f>
        <v>30.9</v>
      </c>
      <c r="AB22" s="111">
        <f>[18]Abril!$C$31</f>
        <v>25.4</v>
      </c>
      <c r="AC22" s="111">
        <f>[18]Abril!$C$32</f>
        <v>26.9</v>
      </c>
      <c r="AD22" s="111">
        <f>[18]Abril!$C$33</f>
        <v>25.8</v>
      </c>
      <c r="AE22" s="111">
        <f>[18]Abril!$C$34</f>
        <v>27.8</v>
      </c>
      <c r="AF22" s="114">
        <f t="shared" si="1"/>
        <v>32.700000000000003</v>
      </c>
      <c r="AG22" s="115">
        <f t="shared" si="2"/>
        <v>28.299999999999994</v>
      </c>
      <c r="AI22" t="s">
        <v>35</v>
      </c>
      <c r="AJ22" t="s">
        <v>35</v>
      </c>
      <c r="AK22" t="s">
        <v>35</v>
      </c>
      <c r="AL22" t="s">
        <v>35</v>
      </c>
    </row>
    <row r="23" spans="1:38" x14ac:dyDescent="0.2">
      <c r="A23" s="48" t="s">
        <v>149</v>
      </c>
      <c r="B23" s="111">
        <f>[19]Abril!$C$5</f>
        <v>30.2</v>
      </c>
      <c r="C23" s="111">
        <f>[19]Abril!$C$6</f>
        <v>32.9</v>
      </c>
      <c r="D23" s="111">
        <f>[19]Abril!$C$7</f>
        <v>31</v>
      </c>
      <c r="E23" s="111">
        <f>[19]Abril!$C$8</f>
        <v>27.1</v>
      </c>
      <c r="F23" s="111">
        <f>[19]Abril!$C$9</f>
        <v>26.5</v>
      </c>
      <c r="G23" s="111">
        <f>[19]Abril!$C$10</f>
        <v>28.7</v>
      </c>
      <c r="H23" s="111">
        <f>[19]Abril!$C$11</f>
        <v>30.8</v>
      </c>
      <c r="I23" s="111">
        <f>[19]Abril!$C$12</f>
        <v>26.4</v>
      </c>
      <c r="J23" s="111">
        <f>[19]Abril!$C$13</f>
        <v>26.3</v>
      </c>
      <c r="K23" s="111">
        <f>[19]Abril!$C$14</f>
        <v>27.5</v>
      </c>
      <c r="L23" s="111">
        <f>[19]Abril!$C$15</f>
        <v>30.6</v>
      </c>
      <c r="M23" s="111">
        <f>[19]Abril!$C$16</f>
        <v>25.4</v>
      </c>
      <c r="N23" s="111">
        <f>[19]Abril!$C$17</f>
        <v>25.4</v>
      </c>
      <c r="O23" s="111">
        <f>[19]Abril!$C$18</f>
        <v>28.8</v>
      </c>
      <c r="P23" s="111">
        <f>[19]Abril!$C$19</f>
        <v>23.1</v>
      </c>
      <c r="Q23" s="111">
        <f>[19]Abril!$C$20</f>
        <v>25.6</v>
      </c>
      <c r="R23" s="111">
        <f>[19]Abril!$C$21</f>
        <v>29.8</v>
      </c>
      <c r="S23" s="111">
        <f>[19]Abril!$C$22</f>
        <v>24.4</v>
      </c>
      <c r="T23" s="111">
        <f>[19]Abril!$C$23</f>
        <v>27.8</v>
      </c>
      <c r="U23" s="111">
        <f>[19]Abril!$C$24</f>
        <v>28.9</v>
      </c>
      <c r="V23" s="111">
        <f>[19]Abril!$C$25</f>
        <v>29.9</v>
      </c>
      <c r="W23" s="111">
        <f>[19]Abril!$C$26</f>
        <v>29.6</v>
      </c>
      <c r="X23" s="111">
        <f>[19]Abril!$C$27</f>
        <v>28.3</v>
      </c>
      <c r="Y23" s="111">
        <f>[19]Abril!$C$28</f>
        <v>23.5</v>
      </c>
      <c r="Z23" s="111">
        <f>[19]Abril!$C$29</f>
        <v>25</v>
      </c>
      <c r="AA23" s="111">
        <f>[19]Abril!$C$30</f>
        <v>29.1</v>
      </c>
      <c r="AB23" s="111">
        <f>[19]Abril!$C$31</f>
        <v>24.1</v>
      </c>
      <c r="AC23" s="111">
        <f>[19]Abril!$C$32</f>
        <v>24.8</v>
      </c>
      <c r="AD23" s="111">
        <f>[19]Abril!$C$33</f>
        <v>24.8</v>
      </c>
      <c r="AE23" s="111">
        <f>[19]Abril!$C$34</f>
        <v>27.4</v>
      </c>
      <c r="AF23" s="114">
        <f t="shared" si="1"/>
        <v>32.9</v>
      </c>
      <c r="AG23" s="115">
        <f t="shared" si="2"/>
        <v>27.45666666666666</v>
      </c>
      <c r="AH23" s="12" t="s">
        <v>35</v>
      </c>
      <c r="AI23" t="s">
        <v>35</v>
      </c>
      <c r="AJ23" t="s">
        <v>35</v>
      </c>
      <c r="AL23" t="s">
        <v>35</v>
      </c>
    </row>
    <row r="24" spans="1:38" x14ac:dyDescent="0.2">
      <c r="A24" s="48" t="s">
        <v>150</v>
      </c>
      <c r="B24" s="111">
        <f>[20]Abril!$C$5</f>
        <v>29.7</v>
      </c>
      <c r="C24" s="111">
        <f>[20]Abril!$C$6</f>
        <v>33.1</v>
      </c>
      <c r="D24" s="111">
        <f>[20]Abril!$C$7</f>
        <v>31.8</v>
      </c>
      <c r="E24" s="111">
        <f>[20]Abril!$C$8</f>
        <v>29.8</v>
      </c>
      <c r="F24" s="111">
        <f>[20]Abril!$C$9</f>
        <v>28.4</v>
      </c>
      <c r="G24" s="111">
        <f>[20]Abril!$C$10</f>
        <v>28.8</v>
      </c>
      <c r="H24" s="111">
        <f>[20]Abril!$C$11</f>
        <v>30.2</v>
      </c>
      <c r="I24" s="111">
        <f>[20]Abril!$C$12</f>
        <v>31</v>
      </c>
      <c r="J24" s="111">
        <f>[20]Abril!$C$13</f>
        <v>29.9</v>
      </c>
      <c r="K24" s="111">
        <f>[20]Abril!$C$14</f>
        <v>30.2</v>
      </c>
      <c r="L24" s="111">
        <f>[20]Abril!$C$15</f>
        <v>32.4</v>
      </c>
      <c r="M24" s="111">
        <f>[20]Abril!$C$16</f>
        <v>27.8</v>
      </c>
      <c r="N24" s="111">
        <f>[20]Abril!$C$17</f>
        <v>27.4</v>
      </c>
      <c r="O24" s="111">
        <f>[20]Abril!$C$18</f>
        <v>27.3</v>
      </c>
      <c r="P24" s="111">
        <f>[20]Abril!$C$19</f>
        <v>29.9</v>
      </c>
      <c r="Q24" s="111">
        <f>[20]Abril!$C$20</f>
        <v>27.4</v>
      </c>
      <c r="R24" s="111">
        <f>[20]Abril!$C$21</f>
        <v>25.3</v>
      </c>
      <c r="S24" s="111">
        <f>[20]Abril!$C$22</f>
        <v>22.5</v>
      </c>
      <c r="T24" s="111">
        <f>[20]Abril!$C$23</f>
        <v>23.9</v>
      </c>
      <c r="U24" s="111">
        <f>[20]Abril!$C$24</f>
        <v>26.3</v>
      </c>
      <c r="V24" s="111">
        <f>[20]Abril!$C$25</f>
        <v>29.2</v>
      </c>
      <c r="W24" s="111">
        <f>[20]Abril!$C$26</f>
        <v>28.6</v>
      </c>
      <c r="X24" s="111">
        <f>[20]Abril!$C$27</f>
        <v>28</v>
      </c>
      <c r="Y24" s="111">
        <f>[20]Abril!$C$28</f>
        <v>24.1</v>
      </c>
      <c r="Z24" s="111">
        <f>[20]Abril!$C$29</f>
        <v>27.8</v>
      </c>
      <c r="AA24" s="111">
        <f>[20]Abril!$C$30</f>
        <v>31.7</v>
      </c>
      <c r="AB24" s="111">
        <f>[20]Abril!$C$31</f>
        <v>26</v>
      </c>
      <c r="AC24" s="111">
        <f>[20]Abril!$C$32</f>
        <v>27</v>
      </c>
      <c r="AD24" s="111">
        <f>[20]Abril!$C$33</f>
        <v>25.4</v>
      </c>
      <c r="AE24" s="111">
        <f>[20]Abril!$C$34</f>
        <v>27</v>
      </c>
      <c r="AF24" s="114">
        <f t="shared" si="1"/>
        <v>33.1</v>
      </c>
      <c r="AG24" s="115">
        <f t="shared" si="2"/>
        <v>28.263333333333328</v>
      </c>
      <c r="AI24" t="s">
        <v>35</v>
      </c>
      <c r="AK24" t="s">
        <v>35</v>
      </c>
    </row>
    <row r="25" spans="1:38" x14ac:dyDescent="0.2">
      <c r="A25" s="48" t="s">
        <v>8</v>
      </c>
      <c r="B25" s="111">
        <f>[21]Abril!$C$5</f>
        <v>30.3</v>
      </c>
      <c r="C25" s="111">
        <f>[21]Abril!$C$6</f>
        <v>32.700000000000003</v>
      </c>
      <c r="D25" s="111">
        <f>[21]Abril!$C$7</f>
        <v>31</v>
      </c>
      <c r="E25" s="111">
        <f>[21]Abril!$C$8</f>
        <v>28.6</v>
      </c>
      <c r="F25" s="111">
        <f>[21]Abril!$C$9</f>
        <v>26</v>
      </c>
      <c r="G25" s="111">
        <f>[21]Abril!$C$10</f>
        <v>27.7</v>
      </c>
      <c r="H25" s="111">
        <f>[21]Abril!$C$11</f>
        <v>29</v>
      </c>
      <c r="I25" s="111">
        <f>[21]Abril!$C$12</f>
        <v>26.8</v>
      </c>
      <c r="J25" s="111">
        <f>[21]Abril!$C$13</f>
        <v>27</v>
      </c>
      <c r="K25" s="111">
        <f>[21]Abril!$C$14</f>
        <v>27.5</v>
      </c>
      <c r="L25" s="111">
        <f>[21]Abril!$C$15</f>
        <v>29.8</v>
      </c>
      <c r="M25" s="111">
        <f>[21]Abril!$C$16</f>
        <v>24.6</v>
      </c>
      <c r="N25" s="111">
        <f>[21]Abril!$C$17</f>
        <v>24.8</v>
      </c>
      <c r="O25" s="111">
        <f>[21]Abril!$C$18</f>
        <v>28</v>
      </c>
      <c r="P25" s="111">
        <f>[21]Abril!$C$19</f>
        <v>22.9</v>
      </c>
      <c r="Q25" s="111">
        <f>[21]Abril!$C$20</f>
        <v>24.4</v>
      </c>
      <c r="R25" s="111">
        <f>[21]Abril!$C$21</f>
        <v>28.4</v>
      </c>
      <c r="S25" s="111">
        <f>[21]Abril!$C$22</f>
        <v>23.4</v>
      </c>
      <c r="T25" s="111">
        <f>[21]Abril!$C$23</f>
        <v>26.3</v>
      </c>
      <c r="U25" s="111">
        <f>[21]Abril!$C$24</f>
        <v>27</v>
      </c>
      <c r="V25" s="111">
        <f>[21]Abril!$C$25</f>
        <v>28.9</v>
      </c>
      <c r="W25" s="111">
        <f>[21]Abril!$C$26</f>
        <v>28.2</v>
      </c>
      <c r="X25" s="111">
        <f>[21]Abril!$C$27</f>
        <v>27.9</v>
      </c>
      <c r="Y25" s="111">
        <f>[21]Abril!$C$28</f>
        <v>22.8</v>
      </c>
      <c r="Z25" s="111">
        <f>[21]Abril!$C$29</f>
        <v>24</v>
      </c>
      <c r="AA25" s="111">
        <f>[21]Abril!$C$30</f>
        <v>29.1</v>
      </c>
      <c r="AB25" s="111">
        <f>[21]Abril!$C$31</f>
        <v>23.6</v>
      </c>
      <c r="AC25" s="111">
        <f>[21]Abril!$C$32</f>
        <v>25.2</v>
      </c>
      <c r="AD25" s="111">
        <f>[21]Abril!$C$33</f>
        <v>24.8</v>
      </c>
      <c r="AE25" s="111">
        <f>[21]Abril!$C$34</f>
        <v>26.6</v>
      </c>
      <c r="AF25" s="114">
        <f t="shared" si="1"/>
        <v>32.700000000000003</v>
      </c>
      <c r="AG25" s="115">
        <f t="shared" si="2"/>
        <v>26.91</v>
      </c>
      <c r="AI25" t="s">
        <v>35</v>
      </c>
    </row>
    <row r="26" spans="1:38" x14ac:dyDescent="0.2">
      <c r="A26" s="48" t="s">
        <v>9</v>
      </c>
      <c r="B26" s="111">
        <f>[22]Abril!$C$5</f>
        <v>31.2</v>
      </c>
      <c r="C26" s="111">
        <f>[22]Abril!$C$6</f>
        <v>32.6</v>
      </c>
      <c r="D26" s="111">
        <f>[22]Abril!$C$7</f>
        <v>32.1</v>
      </c>
      <c r="E26" s="111">
        <f>[22]Abril!$C$8</f>
        <v>30.8</v>
      </c>
      <c r="F26" s="111">
        <f>[22]Abril!$C$9</f>
        <v>29</v>
      </c>
      <c r="G26" s="111">
        <f>[22]Abril!$C$10</f>
        <v>29.5</v>
      </c>
      <c r="H26" s="111">
        <f>[22]Abril!$C$11</f>
        <v>31</v>
      </c>
      <c r="I26" s="111">
        <f>[22]Abril!$C$12</f>
        <v>30.1</v>
      </c>
      <c r="J26" s="111">
        <f>[22]Abril!$C$13</f>
        <v>28.4</v>
      </c>
      <c r="K26" s="111">
        <f>[22]Abril!$C$14</f>
        <v>29.5</v>
      </c>
      <c r="L26" s="111">
        <f>[22]Abril!$C$15</f>
        <v>32</v>
      </c>
      <c r="M26" s="111">
        <f>[22]Abril!$C$16</f>
        <v>27.8</v>
      </c>
      <c r="N26" s="111">
        <f>[22]Abril!$C$17</f>
        <v>27.6</v>
      </c>
      <c r="O26" s="111">
        <f>[22]Abril!$C$18</f>
        <v>28.1</v>
      </c>
      <c r="P26" s="111">
        <f>[22]Abril!$C$19</f>
        <v>28</v>
      </c>
      <c r="Q26" s="111">
        <f>[22]Abril!$C$20</f>
        <v>25.9</v>
      </c>
      <c r="R26" s="111">
        <f>[22]Abril!$C$21</f>
        <v>28</v>
      </c>
      <c r="S26" s="111">
        <f>[22]Abril!$C$22</f>
        <v>22.5</v>
      </c>
      <c r="T26" s="111">
        <f>[22]Abril!$C$23</f>
        <v>22.6</v>
      </c>
      <c r="U26" s="111">
        <f>[22]Abril!$C$24</f>
        <v>27.3</v>
      </c>
      <c r="V26" s="111">
        <f>[22]Abril!$C$25</f>
        <v>28.8</v>
      </c>
      <c r="W26" s="111">
        <f>[22]Abril!$C$26</f>
        <v>28.4</v>
      </c>
      <c r="X26" s="111">
        <f>[22]Abril!$C$27</f>
        <v>28.7</v>
      </c>
      <c r="Y26" s="111">
        <f>[22]Abril!$C$28</f>
        <v>24.6</v>
      </c>
      <c r="Z26" s="111">
        <f>[22]Abril!$C$29</f>
        <v>26.2</v>
      </c>
      <c r="AA26" s="111">
        <f>[22]Abril!$C$30</f>
        <v>30.4</v>
      </c>
      <c r="AB26" s="111">
        <f>[22]Abril!$C$31</f>
        <v>26.6</v>
      </c>
      <c r="AC26" s="111">
        <f>[22]Abril!$C$32</f>
        <v>26.8</v>
      </c>
      <c r="AD26" s="111">
        <f>[22]Abril!$C$33</f>
        <v>25.7</v>
      </c>
      <c r="AE26" s="111">
        <f>[22]Abril!$C$34</f>
        <v>27.1</v>
      </c>
      <c r="AF26" s="114">
        <f t="shared" si="1"/>
        <v>32.6</v>
      </c>
      <c r="AG26" s="115">
        <f t="shared" si="2"/>
        <v>28.243333333333336</v>
      </c>
      <c r="AK26" t="s">
        <v>35</v>
      </c>
    </row>
    <row r="27" spans="1:38" hidden="1" x14ac:dyDescent="0.2">
      <c r="A27" s="48" t="s">
        <v>32</v>
      </c>
      <c r="B27" s="111" t="str">
        <f>[23]Abril!$C$5</f>
        <v>*</v>
      </c>
      <c r="C27" s="111" t="str">
        <f>[23]Abril!$C$6</f>
        <v>*</v>
      </c>
      <c r="D27" s="111" t="str">
        <f>[23]Abril!$C$7</f>
        <v>*</v>
      </c>
      <c r="E27" s="111" t="str">
        <f>[23]Abril!$C$8</f>
        <v>*</v>
      </c>
      <c r="F27" s="111" t="str">
        <f>[23]Abril!$C$9</f>
        <v>*</v>
      </c>
      <c r="G27" s="111" t="str">
        <f>[23]Abril!$C$10</f>
        <v>*</v>
      </c>
      <c r="H27" s="111" t="str">
        <f>[23]Abril!$C$11</f>
        <v>*</v>
      </c>
      <c r="I27" s="111" t="str">
        <f>[23]Abril!$C$12</f>
        <v>*</v>
      </c>
      <c r="J27" s="111" t="str">
        <f>[23]Abril!$C$13</f>
        <v>*</v>
      </c>
      <c r="K27" s="111" t="str">
        <f>[23]Abril!$C$14</f>
        <v>*</v>
      </c>
      <c r="L27" s="111" t="str">
        <f>[23]Abril!$C$15</f>
        <v>*</v>
      </c>
      <c r="M27" s="111" t="str">
        <f>[23]Abril!$C$16</f>
        <v>*</v>
      </c>
      <c r="N27" s="111" t="str">
        <f>[23]Abril!$C$17</f>
        <v>*</v>
      </c>
      <c r="O27" s="111" t="str">
        <f>[23]Abril!$C$18</f>
        <v>*</v>
      </c>
      <c r="P27" s="111" t="str">
        <f>[23]Abril!$C$19</f>
        <v>*</v>
      </c>
      <c r="Q27" s="111" t="str">
        <f>[23]Abril!$C$20</f>
        <v>*</v>
      </c>
      <c r="R27" s="111" t="str">
        <f>[23]Abril!$C$21</f>
        <v>*</v>
      </c>
      <c r="S27" s="111" t="str">
        <f>[23]Abril!$C$22</f>
        <v>*</v>
      </c>
      <c r="T27" s="111" t="str">
        <f>[23]Abril!$C$23</f>
        <v>*</v>
      </c>
      <c r="U27" s="111" t="str">
        <f>[23]Abril!$C$24</f>
        <v>*</v>
      </c>
      <c r="V27" s="111" t="str">
        <f>[23]Abril!$C$25</f>
        <v>*</v>
      </c>
      <c r="W27" s="111" t="str">
        <f>[23]Abril!$C$26</f>
        <v>*</v>
      </c>
      <c r="X27" s="111" t="str">
        <f>[23]Abril!$C$27</f>
        <v>*</v>
      </c>
      <c r="Y27" s="111" t="str">
        <f>[23]Abril!$C$28</f>
        <v>*</v>
      </c>
      <c r="Z27" s="111" t="str">
        <f>[23]Abril!$C$29</f>
        <v>*</v>
      </c>
      <c r="AA27" s="111" t="str">
        <f>[23]Abril!$C$30</f>
        <v>*</v>
      </c>
      <c r="AB27" s="111" t="str">
        <f>[23]Abril!$C$31</f>
        <v>*</v>
      </c>
      <c r="AC27" s="111" t="str">
        <f>[23]Abril!$C$32</f>
        <v>*</v>
      </c>
      <c r="AD27" s="111" t="str">
        <f>[23]Abril!$C$33</f>
        <v>*</v>
      </c>
      <c r="AE27" s="111" t="str">
        <f>[23]Abril!$C$34</f>
        <v>*</v>
      </c>
      <c r="AF27" s="114">
        <f t="shared" si="1"/>
        <v>0</v>
      </c>
      <c r="AG27" s="115" t="e">
        <f t="shared" si="2"/>
        <v>#DIV/0!</v>
      </c>
      <c r="AK27" t="s">
        <v>35</v>
      </c>
      <c r="AL27" t="s">
        <v>35</v>
      </c>
    </row>
    <row r="28" spans="1:38" hidden="1" x14ac:dyDescent="0.2">
      <c r="A28" s="48" t="s">
        <v>10</v>
      </c>
      <c r="B28" s="111" t="str">
        <f>[24]Abril!$C$5</f>
        <v>*</v>
      </c>
      <c r="C28" s="111" t="str">
        <f>[24]Abril!$C$6</f>
        <v>*</v>
      </c>
      <c r="D28" s="111" t="str">
        <f>[24]Abril!$C$7</f>
        <v>*</v>
      </c>
      <c r="E28" s="111" t="str">
        <f>[24]Abril!$C$8</f>
        <v>*</v>
      </c>
      <c r="F28" s="111" t="str">
        <f>[24]Abril!$C$9</f>
        <v>*</v>
      </c>
      <c r="G28" s="111" t="str">
        <f>[24]Abril!$C$10</f>
        <v>*</v>
      </c>
      <c r="H28" s="111" t="str">
        <f>[24]Abril!$C$11</f>
        <v>*</v>
      </c>
      <c r="I28" s="111" t="str">
        <f>[24]Abril!$C$12</f>
        <v>*</v>
      </c>
      <c r="J28" s="111" t="str">
        <f>[24]Abril!$C$13</f>
        <v>*</v>
      </c>
      <c r="K28" s="111" t="str">
        <f>[24]Abril!$C$14</f>
        <v>*</v>
      </c>
      <c r="L28" s="111" t="str">
        <f>[24]Abril!$C$15</f>
        <v>*</v>
      </c>
      <c r="M28" s="111" t="str">
        <f>[24]Abril!$C$16</f>
        <v>*</v>
      </c>
      <c r="N28" s="111" t="str">
        <f>[24]Abril!$C$17</f>
        <v>*</v>
      </c>
      <c r="O28" s="111" t="str">
        <f>[24]Abril!$C$18</f>
        <v>*</v>
      </c>
      <c r="P28" s="111" t="str">
        <f>[24]Abril!$C$19</f>
        <v>*</v>
      </c>
      <c r="Q28" s="111" t="str">
        <f>[24]Abril!$C$20</f>
        <v>*</v>
      </c>
      <c r="R28" s="111" t="str">
        <f>[24]Abril!$C$21</f>
        <v>*</v>
      </c>
      <c r="S28" s="111" t="str">
        <f>[24]Abril!$C$22</f>
        <v>*</v>
      </c>
      <c r="T28" s="111" t="str">
        <f>[24]Abril!$C$23</f>
        <v>*</v>
      </c>
      <c r="U28" s="111" t="str">
        <f>[24]Abril!$C$24</f>
        <v>*</v>
      </c>
      <c r="V28" s="111" t="str">
        <f>[24]Abril!$C$25</f>
        <v>*</v>
      </c>
      <c r="W28" s="111" t="str">
        <f>[24]Abril!$C$26</f>
        <v>*</v>
      </c>
      <c r="X28" s="111" t="str">
        <f>[24]Abril!$C$27</f>
        <v>*</v>
      </c>
      <c r="Y28" s="111" t="str">
        <f>[24]Abril!$C$28</f>
        <v>*</v>
      </c>
      <c r="Z28" s="111" t="str">
        <f>[24]Abril!$C$29</f>
        <v>*</v>
      </c>
      <c r="AA28" s="111" t="str">
        <f>[24]Abril!$C$30</f>
        <v>*</v>
      </c>
      <c r="AB28" s="111" t="str">
        <f>[24]Abril!$C$31</f>
        <v>*</v>
      </c>
      <c r="AC28" s="111" t="str">
        <f>[24]Abril!$C$32</f>
        <v>*</v>
      </c>
      <c r="AD28" s="111" t="str">
        <f>[24]Abril!$C$33</f>
        <v>*</v>
      </c>
      <c r="AE28" s="111" t="str">
        <f>[24]Abril!$C$34</f>
        <v>*</v>
      </c>
      <c r="AF28" s="114">
        <f t="shared" si="1"/>
        <v>0</v>
      </c>
      <c r="AG28" s="115" t="e">
        <f t="shared" si="2"/>
        <v>#DIV/0!</v>
      </c>
      <c r="AK28" t="s">
        <v>35</v>
      </c>
      <c r="AL28" t="s">
        <v>35</v>
      </c>
    </row>
    <row r="29" spans="1:38" x14ac:dyDescent="0.2">
      <c r="A29" s="48" t="s">
        <v>151</v>
      </c>
      <c r="B29" s="111">
        <f>[25]Abril!$C$5</f>
        <v>28.6</v>
      </c>
      <c r="C29" s="111">
        <f>[25]Abril!$C$6</f>
        <v>31.4</v>
      </c>
      <c r="D29" s="111">
        <f>[25]Abril!$C$7</f>
        <v>31.3</v>
      </c>
      <c r="E29" s="111">
        <f>[25]Abril!$C$8</f>
        <v>28.1</v>
      </c>
      <c r="F29" s="111">
        <f>[25]Abril!$C$9</f>
        <v>26.7</v>
      </c>
      <c r="G29" s="111">
        <f>[25]Abril!$C$10</f>
        <v>27.5</v>
      </c>
      <c r="H29" s="111">
        <f>[25]Abril!$C$11</f>
        <v>28.5</v>
      </c>
      <c r="I29" s="111">
        <f>[25]Abril!$C$12</f>
        <v>26.6</v>
      </c>
      <c r="J29" s="111">
        <f>[25]Abril!$C$13</f>
        <v>25.9</v>
      </c>
      <c r="K29" s="111">
        <f>[25]Abril!$C$14</f>
        <v>27.7</v>
      </c>
      <c r="L29" s="111">
        <f>[25]Abril!$C$15</f>
        <v>30.1</v>
      </c>
      <c r="M29" s="111">
        <f>[25]Abril!$C$16</f>
        <v>25.7</v>
      </c>
      <c r="N29" s="111">
        <f>[25]Abril!$C$17</f>
        <v>25.7</v>
      </c>
      <c r="O29" s="111">
        <f>[25]Abril!$C$18</f>
        <v>25.9</v>
      </c>
      <c r="P29" s="111">
        <f>[25]Abril!$C$19</f>
        <v>27</v>
      </c>
      <c r="Q29" s="111">
        <f>[25]Abril!$C$20</f>
        <v>25.2</v>
      </c>
      <c r="R29" s="111">
        <f>[25]Abril!$C$21</f>
        <v>24.2</v>
      </c>
      <c r="S29" s="111">
        <f>[25]Abril!$C$22</f>
        <v>21.2</v>
      </c>
      <c r="T29" s="111">
        <f>[25]Abril!$C$23</f>
        <v>24.4</v>
      </c>
      <c r="U29" s="111">
        <f>[25]Abril!$C$24</f>
        <v>27</v>
      </c>
      <c r="V29" s="111">
        <f>[25]Abril!$C$25</f>
        <v>28</v>
      </c>
      <c r="W29" s="111">
        <f>[25]Abril!$C$26</f>
        <v>27.8</v>
      </c>
      <c r="X29" s="111">
        <f>[25]Abril!$C$27</f>
        <v>27.2</v>
      </c>
      <c r="Y29" s="111">
        <f>[25]Abril!$C$28</f>
        <v>22.6</v>
      </c>
      <c r="Z29" s="111">
        <f>[25]Abril!$C$29</f>
        <v>24.9</v>
      </c>
      <c r="AA29" s="111">
        <f>[25]Abril!$C$30</f>
        <v>29.6</v>
      </c>
      <c r="AB29" s="111">
        <f>[25]Abril!$C$31</f>
        <v>23.4</v>
      </c>
      <c r="AC29" s="111">
        <f>[25]Abril!$C$32</f>
        <v>25.4</v>
      </c>
      <c r="AD29" s="111">
        <f>[25]Abril!$C$33</f>
        <v>24</v>
      </c>
      <c r="AE29" s="111">
        <f>[25]Abril!$C$34</f>
        <v>25.3</v>
      </c>
      <c r="AF29" s="114">
        <f t="shared" si="1"/>
        <v>31.4</v>
      </c>
      <c r="AG29" s="115">
        <f t="shared" si="2"/>
        <v>26.563333333333329</v>
      </c>
      <c r="AH29" s="12" t="s">
        <v>35</v>
      </c>
      <c r="AK29" t="s">
        <v>35</v>
      </c>
    </row>
    <row r="30" spans="1:38" x14ac:dyDescent="0.2">
      <c r="A30" s="48" t="s">
        <v>11</v>
      </c>
      <c r="B30" s="111">
        <f>[26]Abril!$C$5</f>
        <v>31.4</v>
      </c>
      <c r="C30" s="111">
        <f>[26]Abril!$C$6</f>
        <v>34</v>
      </c>
      <c r="D30" s="111">
        <f>[26]Abril!$C$7</f>
        <v>32.799999999999997</v>
      </c>
      <c r="E30" s="111">
        <f>[26]Abril!$C$8</f>
        <v>30.5</v>
      </c>
      <c r="F30" s="111">
        <f>[26]Abril!$C$9</f>
        <v>28.5</v>
      </c>
      <c r="G30" s="111">
        <f>[26]Abril!$C$10</f>
        <v>29.1</v>
      </c>
      <c r="H30" s="111">
        <f>[26]Abril!$C$11</f>
        <v>32.700000000000003</v>
      </c>
      <c r="I30" s="111">
        <f>[26]Abril!$C$12</f>
        <v>31.1</v>
      </c>
      <c r="J30" s="111">
        <f>[26]Abril!$C$13</f>
        <v>30.7</v>
      </c>
      <c r="K30" s="111">
        <f>[26]Abril!$C$14</f>
        <v>30.9</v>
      </c>
      <c r="L30" s="111">
        <f>[26]Abril!$C$15</f>
        <v>32.700000000000003</v>
      </c>
      <c r="M30" s="111">
        <f>[26]Abril!$C$16</f>
        <v>27.9</v>
      </c>
      <c r="N30" s="111">
        <f>[26]Abril!$C$17</f>
        <v>29.3</v>
      </c>
      <c r="O30" s="111">
        <f>[26]Abril!$C$18</f>
        <v>26.9</v>
      </c>
      <c r="P30" s="111">
        <f>[26]Abril!$C$19</f>
        <v>32</v>
      </c>
      <c r="Q30" s="111">
        <f>[26]Abril!$C$20</f>
        <v>28.7</v>
      </c>
      <c r="R30" s="111">
        <f>[26]Abril!$C$21</f>
        <v>29.2</v>
      </c>
      <c r="S30" s="111">
        <f>[26]Abril!$C$22</f>
        <v>22.9</v>
      </c>
      <c r="T30" s="111">
        <f>[26]Abril!$C$23</f>
        <v>24</v>
      </c>
      <c r="U30" s="111">
        <f>[26]Abril!$C$24</f>
        <v>26.2</v>
      </c>
      <c r="V30" s="111">
        <f>[26]Abril!$C$25</f>
        <v>29.6</v>
      </c>
      <c r="W30" s="111">
        <f>[26]Abril!$C$26</f>
        <v>29.1</v>
      </c>
      <c r="X30" s="111">
        <f>[26]Abril!$C$27</f>
        <v>27.8</v>
      </c>
      <c r="Y30" s="111">
        <f>[26]Abril!$C$28</f>
        <v>23.6</v>
      </c>
      <c r="Z30" s="111">
        <f>[26]Abril!$C$29</f>
        <v>29.3</v>
      </c>
      <c r="AA30" s="111">
        <f>[26]Abril!$C$30</f>
        <v>31.9</v>
      </c>
      <c r="AB30" s="111">
        <f>[26]Abril!$C$31</f>
        <v>30.7</v>
      </c>
      <c r="AC30" s="111">
        <f>[26]Abril!$C$32</f>
        <v>27.7</v>
      </c>
      <c r="AD30" s="111">
        <f>[26]Abril!$C$33</f>
        <v>25.9</v>
      </c>
      <c r="AE30" s="111">
        <f>[26]Abril!$C$34</f>
        <v>27</v>
      </c>
      <c r="AF30" s="114">
        <f t="shared" si="1"/>
        <v>34</v>
      </c>
      <c r="AG30" s="115">
        <f t="shared" si="2"/>
        <v>29.136666666666667</v>
      </c>
      <c r="AL30" t="s">
        <v>35</v>
      </c>
    </row>
    <row r="31" spans="1:38" s="5" customFormat="1" x14ac:dyDescent="0.2">
      <c r="A31" s="48" t="s">
        <v>12</v>
      </c>
      <c r="B31" s="111">
        <f>[27]Abril!$C$5</f>
        <v>29.2</v>
      </c>
      <c r="C31" s="111">
        <f>[27]Abril!$C$6</f>
        <v>31.8</v>
      </c>
      <c r="D31" s="111">
        <f>[27]Abril!$C$7</f>
        <v>33.799999999999997</v>
      </c>
      <c r="E31" s="111">
        <f>[27]Abril!$C$8</f>
        <v>30.7</v>
      </c>
      <c r="F31" s="111">
        <f>[27]Abril!$C$9</f>
        <v>27.9</v>
      </c>
      <c r="G31" s="111">
        <f>[27]Abril!$C$10</f>
        <v>30.6</v>
      </c>
      <c r="H31" s="111">
        <f>[27]Abril!$C$11</f>
        <v>32.6</v>
      </c>
      <c r="I31" s="111">
        <f>[27]Abril!$C$12</f>
        <v>31.3</v>
      </c>
      <c r="J31" s="111">
        <f>[27]Abril!$C$13</f>
        <v>30.7</v>
      </c>
      <c r="K31" s="111">
        <f>[27]Abril!$C$14</f>
        <v>31.4</v>
      </c>
      <c r="L31" s="111">
        <f>[27]Abril!$C$15</f>
        <v>33.4</v>
      </c>
      <c r="M31" s="111">
        <f>[27]Abril!$C$16</f>
        <v>27.4</v>
      </c>
      <c r="N31" s="111">
        <f>[27]Abril!$C$17</f>
        <v>27.6</v>
      </c>
      <c r="O31" s="111">
        <f>[27]Abril!$C$18</f>
        <v>30.7</v>
      </c>
      <c r="P31" s="111">
        <f>[27]Abril!$C$19</f>
        <v>32</v>
      </c>
      <c r="Q31" s="111">
        <f>[27]Abril!$C$20</f>
        <v>30.9</v>
      </c>
      <c r="R31" s="111">
        <f>[27]Abril!$C$21</f>
        <v>30</v>
      </c>
      <c r="S31" s="111">
        <f>[27]Abril!$C$22</f>
        <v>29.8</v>
      </c>
      <c r="T31" s="111">
        <f>[27]Abril!$C$23</f>
        <v>29</v>
      </c>
      <c r="U31" s="111">
        <f>[27]Abril!$C$24</f>
        <v>28.6</v>
      </c>
      <c r="V31" s="111">
        <f>[27]Abril!$C$25</f>
        <v>31.9</v>
      </c>
      <c r="W31" s="111">
        <f>[27]Abril!$C$26</f>
        <v>31.5</v>
      </c>
      <c r="X31" s="111">
        <f>[27]Abril!$C$27</f>
        <v>28.2</v>
      </c>
      <c r="Y31" s="111">
        <f>[27]Abril!$C$28</f>
        <v>29.7</v>
      </c>
      <c r="Z31" s="111">
        <f>[27]Abril!$C$29</f>
        <v>28.1</v>
      </c>
      <c r="AA31" s="111">
        <f>[27]Abril!$C$30</f>
        <v>32.200000000000003</v>
      </c>
      <c r="AB31" s="111">
        <f>[27]Abril!$C$31</f>
        <v>30.1</v>
      </c>
      <c r="AC31" s="111">
        <f>[27]Abril!$C$32</f>
        <v>28.6</v>
      </c>
      <c r="AD31" s="111">
        <f>[27]Abril!$C$33</f>
        <v>26.2</v>
      </c>
      <c r="AE31" s="111">
        <f>[27]Abril!$C$34</f>
        <v>28.2</v>
      </c>
      <c r="AF31" s="114">
        <f t="shared" si="1"/>
        <v>33.799999999999997</v>
      </c>
      <c r="AG31" s="115">
        <f t="shared" si="2"/>
        <v>30.136666666666674</v>
      </c>
      <c r="AK31" s="5" t="s">
        <v>35</v>
      </c>
      <c r="AL31" s="5" t="s">
        <v>35</v>
      </c>
    </row>
    <row r="32" spans="1:38" x14ac:dyDescent="0.2">
      <c r="A32" s="48" t="s">
        <v>13</v>
      </c>
      <c r="B32" s="111">
        <f>[28]Abril!$C$5</f>
        <v>26.7</v>
      </c>
      <c r="C32" s="111">
        <f>[28]Abril!$C$6</f>
        <v>30.6</v>
      </c>
      <c r="D32" s="111">
        <f>[28]Abril!$C$7</f>
        <v>33.700000000000003</v>
      </c>
      <c r="E32" s="111">
        <f>[28]Abril!$C$8</f>
        <v>33.200000000000003</v>
      </c>
      <c r="F32" s="111">
        <f>[28]Abril!$C$9</f>
        <v>25.3</v>
      </c>
      <c r="G32" s="111">
        <f>[28]Abril!$C$10</f>
        <v>30.7</v>
      </c>
      <c r="H32" s="111">
        <f>[28]Abril!$C$11</f>
        <v>33.9</v>
      </c>
      <c r="I32" s="111">
        <f>[28]Abril!$C$12</f>
        <v>30.9</v>
      </c>
      <c r="J32" s="111">
        <f>[28]Abril!$C$13</f>
        <v>31.3</v>
      </c>
      <c r="K32" s="111">
        <f>[28]Abril!$C$14</f>
        <v>33.200000000000003</v>
      </c>
      <c r="L32" s="111">
        <f>[28]Abril!$C$15</f>
        <v>34.200000000000003</v>
      </c>
      <c r="M32" s="111">
        <f>[28]Abril!$C$16</f>
        <v>30.1</v>
      </c>
      <c r="N32" s="111">
        <f>[28]Abril!$C$17</f>
        <v>30.1</v>
      </c>
      <c r="O32" s="111">
        <f>[28]Abril!$C$18</f>
        <v>31</v>
      </c>
      <c r="P32" s="111">
        <f>[28]Abril!$C$19</f>
        <v>33.9</v>
      </c>
      <c r="Q32" s="111">
        <f>[28]Abril!$C$20</f>
        <v>32.4</v>
      </c>
      <c r="R32" s="111">
        <f>[28]Abril!$C$21</f>
        <v>31.7</v>
      </c>
      <c r="S32" s="111">
        <f>[28]Abril!$C$22</f>
        <v>33.9</v>
      </c>
      <c r="T32" s="111">
        <f>[28]Abril!$C$23</f>
        <v>31.9</v>
      </c>
      <c r="U32" s="111">
        <f>[28]Abril!$C$24</f>
        <v>31</v>
      </c>
      <c r="V32" s="111">
        <f>[28]Abril!$C$25</f>
        <v>32.9</v>
      </c>
      <c r="W32" s="111">
        <f>[28]Abril!$C$26</f>
        <v>33.1</v>
      </c>
      <c r="X32" s="111">
        <f>[28]Abril!$C$27</f>
        <v>32.1</v>
      </c>
      <c r="Y32" s="111">
        <f>[28]Abril!$C$28</f>
        <v>32.1</v>
      </c>
      <c r="Z32" s="111">
        <f>[28]Abril!$C$29</f>
        <v>31.7</v>
      </c>
      <c r="AA32" s="111">
        <f>[28]Abril!$C$30</f>
        <v>33.4</v>
      </c>
      <c r="AB32" s="111">
        <f>[28]Abril!$C$31</f>
        <v>30.6</v>
      </c>
      <c r="AC32" s="111">
        <f>[28]Abril!$C$32</f>
        <v>28.7</v>
      </c>
      <c r="AD32" s="111">
        <f>[28]Abril!$C$33</f>
        <v>28</v>
      </c>
      <c r="AE32" s="111">
        <f>[28]Abril!$C$34</f>
        <v>30.2</v>
      </c>
      <c r="AF32" s="114">
        <f t="shared" si="1"/>
        <v>34.200000000000003</v>
      </c>
      <c r="AG32" s="115">
        <f t="shared" si="2"/>
        <v>31.416666666666671</v>
      </c>
    </row>
    <row r="33" spans="1:38" x14ac:dyDescent="0.2">
      <c r="A33" s="48" t="s">
        <v>152</v>
      </c>
      <c r="B33" s="111">
        <f>[29]Abril!$C$5</f>
        <v>31.8</v>
      </c>
      <c r="C33" s="111">
        <f>[29]Abril!$C$6</f>
        <v>32.299999999999997</v>
      </c>
      <c r="D33" s="111">
        <f>[29]Abril!$C$7</f>
        <v>31.4</v>
      </c>
      <c r="E33" s="111">
        <f>[29]Abril!$C$8</f>
        <v>30.8</v>
      </c>
      <c r="F33" s="111">
        <f>[29]Abril!$C$9</f>
        <v>29.6</v>
      </c>
      <c r="G33" s="111">
        <f>[29]Abril!$C$10</f>
        <v>30.1</v>
      </c>
      <c r="H33" s="111">
        <f>[29]Abril!$C$11</f>
        <v>31.4</v>
      </c>
      <c r="I33" s="111">
        <f>[29]Abril!$C$12</f>
        <v>30.7</v>
      </c>
      <c r="J33" s="111">
        <f>[29]Abril!$C$13</f>
        <v>29.8</v>
      </c>
      <c r="K33" s="111">
        <f>[29]Abril!$C$14</f>
        <v>30.1</v>
      </c>
      <c r="L33" s="111">
        <f>[29]Abril!$C$15</f>
        <v>32</v>
      </c>
      <c r="M33" s="111">
        <f>[29]Abril!$C$16</f>
        <v>29.1</v>
      </c>
      <c r="N33" s="111">
        <f>[29]Abril!$C$17</f>
        <v>27</v>
      </c>
      <c r="O33" s="111">
        <f>[29]Abril!$C$18</f>
        <v>26.8</v>
      </c>
      <c r="P33" s="111">
        <f>[29]Abril!$C$19</f>
        <v>29.4</v>
      </c>
      <c r="Q33" s="111">
        <f>[29]Abril!$C$20</f>
        <v>26.8</v>
      </c>
      <c r="R33" s="111">
        <f>[29]Abril!$C$21</f>
        <v>27.4</v>
      </c>
      <c r="S33" s="111">
        <f>[29]Abril!$C$22</f>
        <v>21.7</v>
      </c>
      <c r="T33" s="111">
        <f>[29]Abril!$C$23</f>
        <v>25.1</v>
      </c>
      <c r="U33" s="111">
        <f>[29]Abril!$C$24</f>
        <v>27</v>
      </c>
      <c r="V33" s="111">
        <f>[29]Abril!$C$25</f>
        <v>29.7</v>
      </c>
      <c r="W33" s="111">
        <f>[29]Abril!$C$26</f>
        <v>29.9</v>
      </c>
      <c r="X33" s="111">
        <f>[29]Abril!$C$27</f>
        <v>29.3</v>
      </c>
      <c r="Y33" s="111">
        <f>[29]Abril!$C$28</f>
        <v>24.5</v>
      </c>
      <c r="Z33" s="111">
        <f>[29]Abril!$C$29</f>
        <v>30.3</v>
      </c>
      <c r="AA33" s="111">
        <f>[29]Abril!$C$30</f>
        <v>31.8</v>
      </c>
      <c r="AB33" s="111">
        <f>[29]Abril!$C$31</f>
        <v>27.9</v>
      </c>
      <c r="AC33" s="111">
        <f>[29]Abril!$C$32</f>
        <v>25.3</v>
      </c>
      <c r="AD33" s="111">
        <f>[29]Abril!$C$33</f>
        <v>25.2</v>
      </c>
      <c r="AE33" s="111">
        <f>[29]Abril!$C$34</f>
        <v>28.3</v>
      </c>
      <c r="AF33" s="114">
        <f t="shared" si="1"/>
        <v>32.299999999999997</v>
      </c>
      <c r="AG33" s="115">
        <f t="shared" si="2"/>
        <v>28.749999999999996</v>
      </c>
    </row>
    <row r="34" spans="1:38" x14ac:dyDescent="0.2">
      <c r="A34" s="48" t="s">
        <v>123</v>
      </c>
      <c r="B34" s="111">
        <f>[30]Abril!$C$5</f>
        <v>33.200000000000003</v>
      </c>
      <c r="C34" s="111">
        <f>[30]Abril!$C$6</f>
        <v>33.4</v>
      </c>
      <c r="D34" s="111">
        <f>[30]Abril!$C$7</f>
        <v>32.6</v>
      </c>
      <c r="E34" s="111">
        <f>[30]Abril!$C$8</f>
        <v>31.2</v>
      </c>
      <c r="F34" s="111">
        <f>[30]Abril!$C$9</f>
        <v>29.8</v>
      </c>
      <c r="G34" s="111">
        <f>[30]Abril!$C$10</f>
        <v>30.3</v>
      </c>
      <c r="H34" s="111">
        <f>[30]Abril!$C$11</f>
        <v>32.1</v>
      </c>
      <c r="I34" s="111">
        <f>[30]Abril!$C$12</f>
        <v>31.3</v>
      </c>
      <c r="J34" s="111">
        <f>[30]Abril!$C$13</f>
        <v>28.4</v>
      </c>
      <c r="K34" s="111">
        <f>[30]Abril!$C$14</f>
        <v>30.1</v>
      </c>
      <c r="L34" s="111">
        <f>[30]Abril!$C$15</f>
        <v>33.200000000000003</v>
      </c>
      <c r="M34" s="111">
        <f>[30]Abril!$C$16</f>
        <v>28.2</v>
      </c>
      <c r="N34" s="111">
        <f>[30]Abril!$C$17</f>
        <v>28.1</v>
      </c>
      <c r="O34" s="111">
        <f>[30]Abril!$C$18</f>
        <v>30.7</v>
      </c>
      <c r="P34" s="111">
        <f>[30]Abril!$C$19</f>
        <v>29</v>
      </c>
      <c r="Q34" s="111">
        <f>[30]Abril!$C$20</f>
        <v>25.6</v>
      </c>
      <c r="R34" s="111">
        <f>[30]Abril!$C$21</f>
        <v>28.1</v>
      </c>
      <c r="S34" s="111">
        <f>[30]Abril!$C$22</f>
        <v>23.1</v>
      </c>
      <c r="T34" s="111">
        <f>[30]Abril!$C$23</f>
        <v>24.5</v>
      </c>
      <c r="U34" s="111">
        <f>[30]Abril!$C$24</f>
        <v>28.2</v>
      </c>
      <c r="V34" s="111">
        <f>[30]Abril!$C$25</f>
        <v>29</v>
      </c>
      <c r="W34" s="111">
        <f>[30]Abril!$C$26</f>
        <v>28.9</v>
      </c>
      <c r="X34" s="111">
        <f>[30]Abril!$C$27</f>
        <v>29.7</v>
      </c>
      <c r="Y34" s="111">
        <f>[30]Abril!$C$28</f>
        <v>24.1</v>
      </c>
      <c r="Z34" s="111">
        <f>[30]Abril!$C$29</f>
        <v>27.8</v>
      </c>
      <c r="AA34" s="111">
        <f>[30]Abril!$C$30</f>
        <v>31.1</v>
      </c>
      <c r="AB34" s="111">
        <f>[30]Abril!$C$31</f>
        <v>27.5</v>
      </c>
      <c r="AC34" s="111">
        <f>[30]Abril!$C$32</f>
        <v>26.4</v>
      </c>
      <c r="AD34" s="111">
        <f>[30]Abril!$C$33</f>
        <v>25.9</v>
      </c>
      <c r="AE34" s="111">
        <f>[30]Abril!$C$34</f>
        <v>28.3</v>
      </c>
      <c r="AF34" s="114">
        <f t="shared" si="1"/>
        <v>33.4</v>
      </c>
      <c r="AG34" s="115">
        <f t="shared" si="2"/>
        <v>28.993333333333336</v>
      </c>
      <c r="AK34" t="s">
        <v>35</v>
      </c>
    </row>
    <row r="35" spans="1:38" x14ac:dyDescent="0.2">
      <c r="A35" s="48" t="s">
        <v>14</v>
      </c>
      <c r="B35" s="111">
        <f>[31]Abril!$C$5</f>
        <v>33.5</v>
      </c>
      <c r="C35" s="111">
        <f>[31]Abril!$C$6</f>
        <v>35</v>
      </c>
      <c r="D35" s="111">
        <f>[31]Abril!$C$7</f>
        <v>35.1</v>
      </c>
      <c r="E35" s="111">
        <f>[31]Abril!$C$8</f>
        <v>32.299999999999997</v>
      </c>
      <c r="F35" s="111">
        <f>[31]Abril!$C$9</f>
        <v>30.9</v>
      </c>
      <c r="G35" s="111">
        <f>[31]Abril!$C$10</f>
        <v>30.6</v>
      </c>
      <c r="H35" s="111">
        <f>[31]Abril!$C$11</f>
        <v>34</v>
      </c>
      <c r="I35" s="111">
        <f>[31]Abril!$C$12</f>
        <v>34.200000000000003</v>
      </c>
      <c r="J35" s="111">
        <f>[31]Abril!$C$13</f>
        <v>32.299999999999997</v>
      </c>
      <c r="K35" s="111">
        <f>[31]Abril!$C$14</f>
        <v>32.9</v>
      </c>
      <c r="L35" s="111">
        <f>[31]Abril!$C$15</f>
        <v>34.5</v>
      </c>
      <c r="M35" s="111">
        <f>[31]Abril!$C$16</f>
        <v>35.6</v>
      </c>
      <c r="N35" s="111">
        <f>[31]Abril!$C$17</f>
        <v>31.2</v>
      </c>
      <c r="O35" s="111">
        <f>[31]Abril!$C$18</f>
        <v>34.799999999999997</v>
      </c>
      <c r="P35" s="111">
        <f>[31]Abril!$C$19</f>
        <v>28.6</v>
      </c>
      <c r="Q35" s="111">
        <f>[31]Abril!$C$20</f>
        <v>31.7</v>
      </c>
      <c r="R35" s="111">
        <f>[31]Abril!$C$21</f>
        <v>33</v>
      </c>
      <c r="S35" s="111">
        <f>[31]Abril!$C$22</f>
        <v>29.6</v>
      </c>
      <c r="T35" s="111">
        <f>[31]Abril!$C$23</f>
        <v>27.5</v>
      </c>
      <c r="U35" s="111">
        <f>[31]Abril!$C$24</f>
        <v>31</v>
      </c>
      <c r="V35" s="111">
        <f>[31]Abril!$C$25</f>
        <v>28.3</v>
      </c>
      <c r="W35" s="111">
        <f>[31]Abril!$C$26</f>
        <v>32.1</v>
      </c>
      <c r="X35" s="111">
        <f>[31]Abril!$C$27</f>
        <v>33.4</v>
      </c>
      <c r="Y35" s="111">
        <f>[31]Abril!$C$28</f>
        <v>32.6</v>
      </c>
      <c r="Z35" s="111">
        <f>[31]Abril!$C$29</f>
        <v>31.8</v>
      </c>
      <c r="AA35" s="111">
        <f>[31]Abril!$C$30</f>
        <v>31.3</v>
      </c>
      <c r="AB35" s="111">
        <f>[31]Abril!$C$31</f>
        <v>32</v>
      </c>
      <c r="AC35" s="111">
        <f>[31]Abril!$C$32</f>
        <v>29</v>
      </c>
      <c r="AD35" s="111">
        <f>[31]Abril!$C$33</f>
        <v>27</v>
      </c>
      <c r="AE35" s="111">
        <f>[31]Abril!$C$34</f>
        <v>30.8</v>
      </c>
      <c r="AF35" s="114">
        <f t="shared" si="1"/>
        <v>35.6</v>
      </c>
      <c r="AG35" s="115">
        <f t="shared" si="2"/>
        <v>31.886666666666663</v>
      </c>
      <c r="AI35" t="s">
        <v>35</v>
      </c>
      <c r="AK35" t="s">
        <v>35</v>
      </c>
    </row>
    <row r="36" spans="1:38" x14ac:dyDescent="0.2">
      <c r="A36" s="48" t="s">
        <v>153</v>
      </c>
      <c r="B36" s="111">
        <f>[32]Abril!$C$5</f>
        <v>33.799999999999997</v>
      </c>
      <c r="C36" s="111">
        <f>[32]Abril!$C$6</f>
        <v>34.4</v>
      </c>
      <c r="D36" s="111">
        <f>[32]Abril!$C$7</f>
        <v>35.299999999999997</v>
      </c>
      <c r="E36" s="111">
        <f>[32]Abril!$C$8</f>
        <v>34</v>
      </c>
      <c r="F36" s="111">
        <f>[32]Abril!$C$9</f>
        <v>31.2</v>
      </c>
      <c r="G36" s="111">
        <f>[32]Abril!$C$10</f>
        <v>31</v>
      </c>
      <c r="H36" s="111">
        <f>[32]Abril!$C$11</f>
        <v>34.299999999999997</v>
      </c>
      <c r="I36" s="111">
        <f>[32]Abril!$C$12</f>
        <v>34.299999999999997</v>
      </c>
      <c r="J36" s="111">
        <f>[32]Abril!$C$13</f>
        <v>30.8</v>
      </c>
      <c r="K36" s="111">
        <f>[32]Abril!$C$14</f>
        <v>33.4</v>
      </c>
      <c r="L36" s="111">
        <f>[32]Abril!$C$15</f>
        <v>35.799999999999997</v>
      </c>
      <c r="M36" s="111">
        <f>[32]Abril!$C$16</f>
        <v>32.6</v>
      </c>
      <c r="N36" s="111">
        <f>[32]Abril!$C$17</f>
        <v>33.6</v>
      </c>
      <c r="O36" s="111">
        <f>[32]Abril!$C$18</f>
        <v>34.200000000000003</v>
      </c>
      <c r="P36" s="111">
        <f>[32]Abril!$C$19</f>
        <v>33.4</v>
      </c>
      <c r="Q36" s="111">
        <f>[32]Abril!$C$20</f>
        <v>29.6</v>
      </c>
      <c r="R36" s="111">
        <f>[32]Abril!$C$21</f>
        <v>32.299999999999997</v>
      </c>
      <c r="S36" s="111">
        <f>[32]Abril!$C$22</f>
        <v>34.6</v>
      </c>
      <c r="T36" s="111">
        <f>[32]Abril!$C$23</f>
        <v>27.2</v>
      </c>
      <c r="U36" s="111">
        <f>[32]Abril!$C$24</f>
        <v>33.200000000000003</v>
      </c>
      <c r="V36" s="111">
        <f>[32]Abril!$C$25</f>
        <v>34.1</v>
      </c>
      <c r="W36" s="111">
        <f>[32]Abril!$C$26</f>
        <v>33.200000000000003</v>
      </c>
      <c r="X36" s="111">
        <f>[32]Abril!$C$27</f>
        <v>32.200000000000003</v>
      </c>
      <c r="Y36" s="111">
        <f>[32]Abril!$C$28</f>
        <v>29.8</v>
      </c>
      <c r="Z36" s="111">
        <f>[32]Abril!$C$29</f>
        <v>32</v>
      </c>
      <c r="AA36" s="111">
        <f>[32]Abril!$C$30</f>
        <v>32.299999999999997</v>
      </c>
      <c r="AB36" s="111">
        <f>[32]Abril!$C$31</f>
        <v>32.299999999999997</v>
      </c>
      <c r="AC36" s="111">
        <f>[32]Abril!$C$32</f>
        <v>28.3</v>
      </c>
      <c r="AD36" s="111">
        <f>[32]Abril!$C$33</f>
        <v>30</v>
      </c>
      <c r="AE36" s="111">
        <f>[32]Abril!$C$34</f>
        <v>30.3</v>
      </c>
      <c r="AF36" s="114">
        <f t="shared" si="1"/>
        <v>35.799999999999997</v>
      </c>
      <c r="AG36" s="115">
        <f t="shared" si="2"/>
        <v>32.450000000000003</v>
      </c>
    </row>
    <row r="37" spans="1:38" x14ac:dyDescent="0.2">
      <c r="A37" s="48" t="s">
        <v>15</v>
      </c>
      <c r="B37" s="111">
        <f>[33]Abril!$C$5</f>
        <v>26</v>
      </c>
      <c r="C37" s="111">
        <f>[33]Abril!$C$6</f>
        <v>27.8</v>
      </c>
      <c r="D37" s="111">
        <f>[33]Abril!$C$7</f>
        <v>28.9</v>
      </c>
      <c r="E37" s="111">
        <f>[33]Abril!$C$8</f>
        <v>24.2</v>
      </c>
      <c r="F37" s="111">
        <f>[33]Abril!$C$9</f>
        <v>26</v>
      </c>
      <c r="G37" s="111">
        <f>[33]Abril!$C$10</f>
        <v>26.5</v>
      </c>
      <c r="H37" s="111">
        <f>[33]Abril!$C$11</f>
        <v>27.5</v>
      </c>
      <c r="I37" s="111">
        <f>[33]Abril!$C$12</f>
        <v>23.7</v>
      </c>
      <c r="J37" s="111">
        <f>[33]Abril!$C$13</f>
        <v>25.1</v>
      </c>
      <c r="K37" s="111">
        <f>[33]Abril!$C$14</f>
        <v>25.3</v>
      </c>
      <c r="L37" s="111">
        <f>[33]Abril!$C$15</f>
        <v>27.7</v>
      </c>
      <c r="M37" s="111">
        <f>[33]Abril!$C$16</f>
        <v>24.1</v>
      </c>
      <c r="N37" s="111">
        <f>[33]Abril!$C$17</f>
        <v>23</v>
      </c>
      <c r="O37" s="111">
        <f>[33]Abril!$C$18</f>
        <v>26.3</v>
      </c>
      <c r="P37" s="111">
        <f>[33]Abril!$C$19</f>
        <v>26.2</v>
      </c>
      <c r="Q37" s="111">
        <f>[33]Abril!$C$20</f>
        <v>26</v>
      </c>
      <c r="R37" s="111">
        <f>[33]Abril!$C$21</f>
        <v>22.4</v>
      </c>
      <c r="S37" s="111">
        <f>[33]Abril!$C$22</f>
        <v>20.6</v>
      </c>
      <c r="T37" s="111">
        <f>[33]Abril!$C$23</f>
        <v>23.6</v>
      </c>
      <c r="U37" s="111">
        <f>[33]Abril!$C$24</f>
        <v>26.9</v>
      </c>
      <c r="V37" s="111">
        <f>[33]Abril!$C$25</f>
        <v>27.4</v>
      </c>
      <c r="W37" s="111">
        <f>[33]Abril!$C$26</f>
        <v>27.6</v>
      </c>
      <c r="X37" s="111">
        <f>[33]Abril!$C$27</f>
        <v>26.5</v>
      </c>
      <c r="Y37" s="111">
        <f>[33]Abril!$C$28</f>
        <v>22.1</v>
      </c>
      <c r="Z37" s="111">
        <f>[33]Abril!$C$29</f>
        <v>26.3</v>
      </c>
      <c r="AA37" s="111">
        <f>[33]Abril!$C$30</f>
        <v>29.4</v>
      </c>
      <c r="AB37" s="111">
        <f>[33]Abril!$C$31</f>
        <v>23.1</v>
      </c>
      <c r="AC37" s="111">
        <f>[33]Abril!$C$32</f>
        <v>23.6</v>
      </c>
      <c r="AD37" s="111">
        <f>[33]Abril!$C$33</f>
        <v>23.4</v>
      </c>
      <c r="AE37" s="111">
        <f>[33]Abril!$C$34</f>
        <v>25</v>
      </c>
      <c r="AF37" s="114">
        <f t="shared" si="1"/>
        <v>29.4</v>
      </c>
      <c r="AG37" s="115">
        <f t="shared" si="2"/>
        <v>25.406666666666663</v>
      </c>
      <c r="AH37" s="12" t="s">
        <v>35</v>
      </c>
      <c r="AK37" t="s">
        <v>35</v>
      </c>
    </row>
    <row r="38" spans="1:38" x14ac:dyDescent="0.2">
      <c r="A38" s="48" t="s">
        <v>16</v>
      </c>
      <c r="B38" s="111">
        <f>[34]Abril!$C$5</f>
        <v>26</v>
      </c>
      <c r="C38" s="111">
        <f>[34]Abril!$C$6</f>
        <v>27.2</v>
      </c>
      <c r="D38" s="111">
        <f>[34]Abril!$C$7</f>
        <v>33.4</v>
      </c>
      <c r="E38" s="111">
        <f>[34]Abril!$C$8</f>
        <v>26.6</v>
      </c>
      <c r="F38" s="111">
        <f>[34]Abril!$C$9</f>
        <v>24.7</v>
      </c>
      <c r="G38" s="111">
        <f>[34]Abril!$C$10</f>
        <v>32.1</v>
      </c>
      <c r="H38" s="111">
        <f>[34]Abril!$C$11</f>
        <v>32.799999999999997</v>
      </c>
      <c r="I38" s="111">
        <f>[34]Abril!$C$12</f>
        <v>25.8</v>
      </c>
      <c r="J38" s="111">
        <f>[34]Abril!$C$13</f>
        <v>28.5</v>
      </c>
      <c r="K38" s="111">
        <f>[34]Abril!$C$14</f>
        <v>27.6</v>
      </c>
      <c r="L38" s="111">
        <f>[34]Abril!$C$15</f>
        <v>30.9</v>
      </c>
      <c r="M38" s="111">
        <f>[34]Abril!$C$16</f>
        <v>25.6</v>
      </c>
      <c r="N38" s="111">
        <f>[34]Abril!$C$17</f>
        <v>26.3</v>
      </c>
      <c r="O38" s="111">
        <f>[34]Abril!$C$18</f>
        <v>29.6</v>
      </c>
      <c r="P38" s="111">
        <f>[34]Abril!$C$19</f>
        <v>26.6</v>
      </c>
      <c r="Q38" s="111">
        <f>[34]Abril!$C$20</f>
        <v>30.4</v>
      </c>
      <c r="R38" s="111">
        <f>[34]Abril!$C$21</f>
        <v>29.8</v>
      </c>
      <c r="S38" s="111">
        <f>[34]Abril!$C$22</f>
        <v>28.9</v>
      </c>
      <c r="T38" s="111">
        <f>[34]Abril!$C$23</f>
        <v>28.2</v>
      </c>
      <c r="U38" s="111">
        <f>[34]Abril!$C$24</f>
        <v>30.2</v>
      </c>
      <c r="V38" s="111">
        <f>[34]Abril!$C$25</f>
        <v>31.4</v>
      </c>
      <c r="W38" s="111">
        <f>[34]Abril!$C$26</f>
        <v>31.8</v>
      </c>
      <c r="X38" s="111">
        <f>[34]Abril!$C$27</f>
        <v>31.2</v>
      </c>
      <c r="Y38" s="111">
        <f>[34]Abril!$C$28</f>
        <v>24.9</v>
      </c>
      <c r="Z38" s="111">
        <f>[34]Abril!$C$29</f>
        <v>30.2</v>
      </c>
      <c r="AA38" s="111">
        <f>[34]Abril!$C$30</f>
        <v>32.5</v>
      </c>
      <c r="AB38" s="111">
        <f>[34]Abril!$C$31</f>
        <v>29.8</v>
      </c>
      <c r="AC38" s="111">
        <f>[34]Abril!$C$32</f>
        <v>25.9</v>
      </c>
      <c r="AD38" s="111">
        <f>[34]Abril!$C$33</f>
        <v>25.5</v>
      </c>
      <c r="AE38" s="111">
        <f>[34]Abril!$C$34</f>
        <v>28.5</v>
      </c>
      <c r="AF38" s="114">
        <f t="shared" si="1"/>
        <v>33.4</v>
      </c>
      <c r="AG38" s="115">
        <f t="shared" si="2"/>
        <v>28.763333333333335</v>
      </c>
      <c r="AJ38" t="s">
        <v>35</v>
      </c>
      <c r="AK38" t="s">
        <v>35</v>
      </c>
      <c r="AL38" t="s">
        <v>35</v>
      </c>
    </row>
    <row r="39" spans="1:38" x14ac:dyDescent="0.2">
      <c r="A39" s="48" t="s">
        <v>154</v>
      </c>
      <c r="B39" s="111">
        <f>[35]Abril!$C$5</f>
        <v>32.700000000000003</v>
      </c>
      <c r="C39" s="111">
        <f>[35]Abril!$C$6</f>
        <v>34.299999999999997</v>
      </c>
      <c r="D39" s="111">
        <f>[35]Abril!$C$7</f>
        <v>33.9</v>
      </c>
      <c r="E39" s="111">
        <f>[35]Abril!$C$8</f>
        <v>32</v>
      </c>
      <c r="F39" s="111">
        <f>[35]Abril!$C$9</f>
        <v>28.7</v>
      </c>
      <c r="G39" s="111">
        <f>[35]Abril!$C$10</f>
        <v>29.4</v>
      </c>
      <c r="H39" s="111">
        <f>[35]Abril!$C$11</f>
        <v>32.5</v>
      </c>
      <c r="I39" s="111">
        <f>[35]Abril!$C$12</f>
        <v>32.5</v>
      </c>
      <c r="J39" s="111">
        <f>[35]Abril!$C$13</f>
        <v>29.4</v>
      </c>
      <c r="K39" s="111">
        <f>[35]Abril!$C$14</f>
        <v>31.4</v>
      </c>
      <c r="L39" s="111">
        <f>[35]Abril!$C$15</f>
        <v>33</v>
      </c>
      <c r="M39" s="111">
        <f>[35]Abril!$C$16</f>
        <v>31.3</v>
      </c>
      <c r="N39" s="111">
        <f>[35]Abril!$C$17</f>
        <v>28.1</v>
      </c>
      <c r="O39" s="111">
        <f>[35]Abril!$C$18</f>
        <v>30.1</v>
      </c>
      <c r="P39" s="111">
        <f>[35]Abril!$C$19</f>
        <v>29</v>
      </c>
      <c r="Q39" s="111">
        <f>[35]Abril!$C$20</f>
        <v>28.7</v>
      </c>
      <c r="R39" s="111">
        <f>[35]Abril!$C$21</f>
        <v>31.6</v>
      </c>
      <c r="S39" s="111">
        <f>[35]Abril!$C$22</f>
        <v>24</v>
      </c>
      <c r="T39" s="111">
        <f>[35]Abril!$C$23</f>
        <v>22.9</v>
      </c>
      <c r="U39" s="111">
        <f>[35]Abril!$C$24</f>
        <v>28.3</v>
      </c>
      <c r="V39" s="111">
        <f>[35]Abril!$C$25</f>
        <v>30.3</v>
      </c>
      <c r="W39" s="111">
        <f>[35]Abril!$C$26</f>
        <v>29.7</v>
      </c>
      <c r="X39" s="111">
        <f>[35]Abril!$C$27</f>
        <v>29.9</v>
      </c>
      <c r="Y39" s="111">
        <f>[35]Abril!$C$28</f>
        <v>27.1</v>
      </c>
      <c r="Z39" s="111">
        <f>[35]Abril!$C$29</f>
        <v>28.1</v>
      </c>
      <c r="AA39" s="111">
        <f>[35]Abril!$C$30</f>
        <v>30.7</v>
      </c>
      <c r="AB39" s="111">
        <f>[35]Abril!$C$31</f>
        <v>29.5</v>
      </c>
      <c r="AC39" s="111">
        <f>[35]Abril!$C$32</f>
        <v>25.3</v>
      </c>
      <c r="AD39" s="111">
        <f>[35]Abril!$C$33</f>
        <v>26.7</v>
      </c>
      <c r="AE39" s="111">
        <f>[35]Abril!$C$34</f>
        <v>28</v>
      </c>
      <c r="AF39" s="114">
        <f t="shared" si="1"/>
        <v>34.299999999999997</v>
      </c>
      <c r="AG39" s="115">
        <f t="shared" si="2"/>
        <v>29.636666666666667</v>
      </c>
      <c r="AI39" t="s">
        <v>35</v>
      </c>
      <c r="AK39" t="s">
        <v>35</v>
      </c>
    </row>
    <row r="40" spans="1:38" x14ac:dyDescent="0.2">
      <c r="A40" s="48" t="s">
        <v>17</v>
      </c>
      <c r="B40" s="111">
        <f>[36]Abril!$C$5</f>
        <v>32.200000000000003</v>
      </c>
      <c r="C40" s="111">
        <f>[36]Abril!$C$6</f>
        <v>32.200000000000003</v>
      </c>
      <c r="D40" s="111">
        <f>[36]Abril!$C$7</f>
        <v>32.200000000000003</v>
      </c>
      <c r="E40" s="111">
        <f>[36]Abril!$C$8</f>
        <v>30.4</v>
      </c>
      <c r="F40" s="111">
        <f>[36]Abril!$C$9</f>
        <v>28.9</v>
      </c>
      <c r="G40" s="111">
        <f>[36]Abril!$C$10</f>
        <v>29.4</v>
      </c>
      <c r="H40" s="111">
        <f>[36]Abril!$C$11</f>
        <v>31.4</v>
      </c>
      <c r="I40" s="111">
        <f>[36]Abril!$C$12</f>
        <v>31</v>
      </c>
      <c r="J40" s="111">
        <f>[36]Abril!$C$13</f>
        <v>29.7</v>
      </c>
      <c r="K40" s="111">
        <f>[36]Abril!$C$14</f>
        <v>29.7</v>
      </c>
      <c r="L40" s="111">
        <f>[36]Abril!$C$15</f>
        <v>32.5</v>
      </c>
      <c r="M40" s="111">
        <f>[36]Abril!$C$16</f>
        <v>28.8</v>
      </c>
      <c r="N40" s="111">
        <f>[36]Abril!$C$17</f>
        <v>27.8</v>
      </c>
      <c r="O40" s="111">
        <f>[36]Abril!$C$18</f>
        <v>26.3</v>
      </c>
      <c r="P40" s="111">
        <f>[36]Abril!$C$19</f>
        <v>30.3</v>
      </c>
      <c r="Q40" s="111">
        <f>[36]Abril!$C$20</f>
        <v>27.4</v>
      </c>
      <c r="R40" s="111">
        <f>[36]Abril!$C$21</f>
        <v>26.7</v>
      </c>
      <c r="S40" s="111">
        <f>[36]Abril!$C$22</f>
        <v>22.6</v>
      </c>
      <c r="T40" s="111">
        <f>[36]Abril!$C$23</f>
        <v>23.9</v>
      </c>
      <c r="U40" s="111">
        <f>[36]Abril!$C$24</f>
        <v>26.5</v>
      </c>
      <c r="V40" s="111">
        <f>[36]Abril!$C$25</f>
        <v>28.6</v>
      </c>
      <c r="W40" s="111">
        <f>[36]Abril!$C$26</f>
        <v>28.6</v>
      </c>
      <c r="X40" s="111">
        <f>[36]Abril!$C$27</f>
        <v>29.3</v>
      </c>
      <c r="Y40" s="111">
        <f>[36]Abril!$C$28</f>
        <v>24.4</v>
      </c>
      <c r="Z40" s="111">
        <f>[36]Abril!$C$29</f>
        <v>29.3</v>
      </c>
      <c r="AA40" s="111">
        <f>[36]Abril!$C$30</f>
        <v>31.3</v>
      </c>
      <c r="AB40" s="111">
        <f>[36]Abril!$C$31</f>
        <v>25.4</v>
      </c>
      <c r="AC40" s="111">
        <f>[36]Abril!$C$32</f>
        <v>26</v>
      </c>
      <c r="AD40" s="111">
        <f>[36]Abril!$C$33</f>
        <v>24.9</v>
      </c>
      <c r="AE40" s="111">
        <f>[36]Abril!$C$34</f>
        <v>27.2</v>
      </c>
      <c r="AF40" s="114">
        <f t="shared" si="1"/>
        <v>32.5</v>
      </c>
      <c r="AG40" s="115">
        <f t="shared" si="2"/>
        <v>28.496666666666663</v>
      </c>
      <c r="AL40" t="s">
        <v>35</v>
      </c>
    </row>
    <row r="41" spans="1:38" x14ac:dyDescent="0.2">
      <c r="A41" s="48" t="s">
        <v>136</v>
      </c>
      <c r="B41" s="111">
        <f>[37]Abril!$C$5</f>
        <v>32.1</v>
      </c>
      <c r="C41" s="111">
        <f>[37]Abril!$C$6</f>
        <v>34.5</v>
      </c>
      <c r="D41" s="111">
        <f>[37]Abril!$C$7</f>
        <v>33.6</v>
      </c>
      <c r="E41" s="111">
        <f>[37]Abril!$C$8</f>
        <v>33</v>
      </c>
      <c r="F41" s="111">
        <f>[37]Abril!$C$9</f>
        <v>30.7</v>
      </c>
      <c r="G41" s="111">
        <f>[37]Abril!$C$10</f>
        <v>30.1</v>
      </c>
      <c r="H41" s="111">
        <f>[37]Abril!$C$11</f>
        <v>32.700000000000003</v>
      </c>
      <c r="I41" s="111">
        <f>[37]Abril!$C$12</f>
        <v>33.4</v>
      </c>
      <c r="J41" s="111">
        <f>[37]Abril!$C$13</f>
        <v>27</v>
      </c>
      <c r="K41" s="111">
        <f>[37]Abril!$C$14</f>
        <v>31.7</v>
      </c>
      <c r="L41" s="111">
        <f>[37]Abril!$C$15</f>
        <v>33.799999999999997</v>
      </c>
      <c r="M41" s="111">
        <f>[37]Abril!$C$16</f>
        <v>31.3</v>
      </c>
      <c r="N41" s="111">
        <f>[37]Abril!$C$17</f>
        <v>30</v>
      </c>
      <c r="O41" s="111">
        <f>[37]Abril!$C$18</f>
        <v>31.5</v>
      </c>
      <c r="P41" s="111">
        <f>[37]Abril!$C$19</f>
        <v>26.3</v>
      </c>
      <c r="Q41" s="111">
        <f>[37]Abril!$C$20</f>
        <v>26.4</v>
      </c>
      <c r="R41" s="111">
        <f>[37]Abril!$C$21</f>
        <v>25.9</v>
      </c>
      <c r="S41" s="111">
        <f>[37]Abril!$C$22</f>
        <v>22.7</v>
      </c>
      <c r="T41" s="111">
        <f>[37]Abril!$C$23</f>
        <v>27.8</v>
      </c>
      <c r="U41" s="111">
        <f>[37]Abril!$C$24</f>
        <v>28.2</v>
      </c>
      <c r="V41" s="111">
        <f>[37]Abril!$C$25</f>
        <v>29.4</v>
      </c>
      <c r="W41" s="111">
        <f>[37]Abril!$C$26</f>
        <v>29</v>
      </c>
      <c r="X41" s="111">
        <f>[37]Abril!$C$27</f>
        <v>29.8</v>
      </c>
      <c r="Y41" s="111">
        <f>[37]Abril!$C$28</f>
        <v>24.2</v>
      </c>
      <c r="Z41" s="111">
        <f>[37]Abril!$C$29</f>
        <v>28.6</v>
      </c>
      <c r="AA41" s="111">
        <f>[37]Abril!$C$30</f>
        <v>30</v>
      </c>
      <c r="AB41" s="111">
        <f>[37]Abril!$C$31</f>
        <v>29.4</v>
      </c>
      <c r="AC41" s="111">
        <f>[37]Abril!$C$32</f>
        <v>25.7</v>
      </c>
      <c r="AD41" s="111">
        <f>[37]Abril!$C$33</f>
        <v>27.1</v>
      </c>
      <c r="AE41" s="111">
        <f>[37]Abril!$C$34</f>
        <v>28.2</v>
      </c>
      <c r="AF41" s="114">
        <f t="shared" si="1"/>
        <v>34.5</v>
      </c>
      <c r="AG41" s="115">
        <f t="shared" si="2"/>
        <v>29.470000000000006</v>
      </c>
      <c r="AI41" s="12" t="s">
        <v>35</v>
      </c>
      <c r="AK41" t="s">
        <v>35</v>
      </c>
    </row>
    <row r="42" spans="1:38" x14ac:dyDescent="0.2">
      <c r="A42" s="48" t="s">
        <v>18</v>
      </c>
      <c r="B42" s="111">
        <f>[38]Abril!$C$5</f>
        <v>29.9</v>
      </c>
      <c r="C42" s="111">
        <f>[38]Abril!$C$6</f>
        <v>31.2</v>
      </c>
      <c r="D42" s="111">
        <f>[38]Abril!$C$7</f>
        <v>30.6</v>
      </c>
      <c r="E42" s="111">
        <f>[38]Abril!$C$8</f>
        <v>30</v>
      </c>
      <c r="F42" s="111">
        <f>[38]Abril!$C$9</f>
        <v>27.7</v>
      </c>
      <c r="G42" s="111">
        <f>[38]Abril!$C$10</f>
        <v>27.3</v>
      </c>
      <c r="H42" s="111">
        <f>[38]Abril!$C$11</f>
        <v>30.8</v>
      </c>
      <c r="I42" s="111">
        <f>[38]Abril!$C$12</f>
        <v>29.8</v>
      </c>
      <c r="J42" s="111">
        <f>[38]Abril!$C$13</f>
        <v>26</v>
      </c>
      <c r="K42" s="111">
        <f>[38]Abril!$C$14</f>
        <v>29.1</v>
      </c>
      <c r="L42" s="111">
        <f>[38]Abril!$C$15</f>
        <v>30.7</v>
      </c>
      <c r="M42" s="111">
        <f>[38]Abril!$C$16</f>
        <v>29.6</v>
      </c>
      <c r="N42" s="111">
        <f>[38]Abril!$C$17</f>
        <v>28</v>
      </c>
      <c r="O42" s="111">
        <f>[38]Abril!$C$18</f>
        <v>28</v>
      </c>
      <c r="P42" s="111">
        <f>[38]Abril!$C$19</f>
        <v>28.2</v>
      </c>
      <c r="Q42" s="111">
        <f>[38]Abril!$C$20</f>
        <v>28.2</v>
      </c>
      <c r="R42" s="111">
        <f>[38]Abril!$C$21</f>
        <v>28.4</v>
      </c>
      <c r="S42" s="111">
        <f>[38]Abril!$C$22</f>
        <v>27.8</v>
      </c>
      <c r="T42" s="111">
        <f>[38]Abril!$C$23</f>
        <v>23.4</v>
      </c>
      <c r="U42" s="111">
        <f>[38]Abril!$C$24</f>
        <v>26.9</v>
      </c>
      <c r="V42" s="111">
        <f>[38]Abril!$C$25</f>
        <v>28.7</v>
      </c>
      <c r="W42" s="111">
        <f>[38]Abril!$C$26</f>
        <v>29.8</v>
      </c>
      <c r="X42" s="111">
        <f>[38]Abril!$C$27</f>
        <v>28.9</v>
      </c>
      <c r="Y42" s="111">
        <f>[38]Abril!$C$28</f>
        <v>27.3</v>
      </c>
      <c r="Z42" s="111">
        <f>[38]Abril!$C$29</f>
        <v>27.8</v>
      </c>
      <c r="AA42" s="111">
        <f>[38]Abril!$C$30</f>
        <v>28.5</v>
      </c>
      <c r="AB42" s="111">
        <f>[38]Abril!$C$31</f>
        <v>28.2</v>
      </c>
      <c r="AC42" s="111">
        <f>[38]Abril!$C$32</f>
        <v>26.7</v>
      </c>
      <c r="AD42" s="111">
        <f>[38]Abril!$C$33</f>
        <v>25.8</v>
      </c>
      <c r="AE42" s="111">
        <f>[38]Abril!$C$34</f>
        <v>25.7</v>
      </c>
      <c r="AF42" s="114">
        <f t="shared" si="1"/>
        <v>31.2</v>
      </c>
      <c r="AG42" s="115">
        <f t="shared" si="2"/>
        <v>28.299999999999997</v>
      </c>
      <c r="AI42" s="12" t="s">
        <v>35</v>
      </c>
      <c r="AK42" t="s">
        <v>35</v>
      </c>
    </row>
    <row r="43" spans="1:38" x14ac:dyDescent="0.2">
      <c r="A43" s="48" t="s">
        <v>19</v>
      </c>
      <c r="B43" s="111">
        <f>[39]Abril!$C$5</f>
        <v>28.2</v>
      </c>
      <c r="C43" s="111">
        <f>[39]Abril!$C$6</f>
        <v>29.8</v>
      </c>
      <c r="D43" s="111">
        <f>[39]Abril!$C$7</f>
        <v>31.3</v>
      </c>
      <c r="E43" s="111">
        <f>[39]Abril!$C$8</f>
        <v>24.3</v>
      </c>
      <c r="F43" s="111">
        <f>[39]Abril!$C$9</f>
        <v>23.3</v>
      </c>
      <c r="G43" s="111">
        <f>[39]Abril!$C$10</f>
        <v>29</v>
      </c>
      <c r="H43" s="111">
        <f>[39]Abril!$C$11</f>
        <v>29.7</v>
      </c>
      <c r="I43" s="111">
        <f>[39]Abril!$C$12</f>
        <v>23.9</v>
      </c>
      <c r="J43" s="111">
        <f>[39]Abril!$C$13</f>
        <v>25.5</v>
      </c>
      <c r="K43" s="111">
        <f>[39]Abril!$C$14</f>
        <v>26.9</v>
      </c>
      <c r="L43" s="111">
        <f>[39]Abril!$C$15</f>
        <v>29.7</v>
      </c>
      <c r="M43" s="111">
        <f>[39]Abril!$C$16</f>
        <v>23.6</v>
      </c>
      <c r="N43" s="111">
        <f>[39]Abril!$C$17</f>
        <v>25.7</v>
      </c>
      <c r="O43" s="111">
        <f>[39]Abril!$C$18</f>
        <v>28.3</v>
      </c>
      <c r="P43" s="111">
        <f>[39]Abril!$C$19</f>
        <v>23.5</v>
      </c>
      <c r="Q43" s="111">
        <f>[39]Abril!$C$20</f>
        <v>27.1</v>
      </c>
      <c r="R43" s="111">
        <f>[39]Abril!$C$21</f>
        <v>29.7</v>
      </c>
      <c r="S43" s="111">
        <f>[39]Abril!$C$22</f>
        <v>23.5</v>
      </c>
      <c r="T43" s="111">
        <f>[39]Abril!$C$23</f>
        <v>28.4</v>
      </c>
      <c r="U43" s="111">
        <f>[39]Abril!$C$24</f>
        <v>29.9</v>
      </c>
      <c r="V43" s="111">
        <f>[39]Abril!$C$25</f>
        <v>30.4</v>
      </c>
      <c r="W43" s="111">
        <f>[39]Abril!$C$26</f>
        <v>29.3</v>
      </c>
      <c r="X43" s="111">
        <f>[39]Abril!$C$27</f>
        <v>26.1</v>
      </c>
      <c r="Y43" s="111">
        <f>[39]Abril!$C$28</f>
        <v>21.1</v>
      </c>
      <c r="Z43" s="111">
        <f>[39]Abril!$C$29</f>
        <v>23.4</v>
      </c>
      <c r="AA43" s="111">
        <f>[39]Abril!$C$30</f>
        <v>29.2</v>
      </c>
      <c r="AB43" s="111">
        <f>[39]Abril!$C$31</f>
        <v>22.7</v>
      </c>
      <c r="AC43" s="111">
        <f>[39]Abril!$C$32</f>
        <v>24.3</v>
      </c>
      <c r="AD43" s="111">
        <f>[39]Abril!$C$33</f>
        <v>24.4</v>
      </c>
      <c r="AE43" s="111">
        <f>[39]Abril!$C$34</f>
        <v>26.5</v>
      </c>
      <c r="AF43" s="114">
        <f t="shared" si="1"/>
        <v>31.3</v>
      </c>
      <c r="AG43" s="115">
        <f t="shared" si="2"/>
        <v>26.623333333333331</v>
      </c>
      <c r="AH43" s="12" t="s">
        <v>35</v>
      </c>
      <c r="AI43" s="12" t="s">
        <v>35</v>
      </c>
      <c r="AK43" t="s">
        <v>35</v>
      </c>
      <c r="AL43" t="s">
        <v>35</v>
      </c>
    </row>
    <row r="44" spans="1:38" x14ac:dyDescent="0.2">
      <c r="A44" s="48" t="s">
        <v>23</v>
      </c>
      <c r="B44" s="111">
        <f>[40]Abril!$C$5</f>
        <v>31.4</v>
      </c>
      <c r="C44" s="111">
        <f>[40]Abril!$C$6</f>
        <v>32.6</v>
      </c>
      <c r="D44" s="111">
        <f>[40]Abril!$C$7</f>
        <v>31.9</v>
      </c>
      <c r="E44" s="111">
        <f>[40]Abril!$C$8</f>
        <v>30.1</v>
      </c>
      <c r="F44" s="111">
        <f>[40]Abril!$C$9</f>
        <v>29.2</v>
      </c>
      <c r="G44" s="111">
        <f>[40]Abril!$C$10</f>
        <v>28.8</v>
      </c>
      <c r="H44" s="111">
        <f>[40]Abril!$C$11</f>
        <v>31.2</v>
      </c>
      <c r="I44" s="111">
        <f>[40]Abril!$C$12</f>
        <v>30.4</v>
      </c>
      <c r="J44" s="111">
        <f>[40]Abril!$C$13</f>
        <v>29.8</v>
      </c>
      <c r="K44" s="111">
        <f>[40]Abril!$C$14</f>
        <v>29.3</v>
      </c>
      <c r="L44" s="111">
        <f>[40]Abril!$C$15</f>
        <v>31.9</v>
      </c>
      <c r="M44" s="111">
        <f>[40]Abril!$C$16</f>
        <v>29.7</v>
      </c>
      <c r="N44" s="111">
        <f>[40]Abril!$C$17</f>
        <v>26.8</v>
      </c>
      <c r="O44" s="111">
        <f>[40]Abril!$C$18</f>
        <v>26.8</v>
      </c>
      <c r="P44" s="111">
        <f>[40]Abril!$C$19</f>
        <v>31</v>
      </c>
      <c r="Q44" s="111">
        <f>[40]Abril!$C$20</f>
        <v>27.5</v>
      </c>
      <c r="R44" s="111">
        <f>[40]Abril!$C$21</f>
        <v>28.8</v>
      </c>
      <c r="S44" s="111">
        <f>[40]Abril!$C$22</f>
        <v>23.4</v>
      </c>
      <c r="T44" s="111">
        <f>[40]Abril!$C$23</f>
        <v>23</v>
      </c>
      <c r="U44" s="111">
        <f>[40]Abril!$C$24</f>
        <v>27.1</v>
      </c>
      <c r="V44" s="111">
        <f>[40]Abril!$C$25</f>
        <v>29.4</v>
      </c>
      <c r="W44" s="111">
        <f>[40]Abril!$C$26</f>
        <v>29.6</v>
      </c>
      <c r="X44" s="111">
        <f>[40]Abril!$C$27</f>
        <v>28</v>
      </c>
      <c r="Y44" s="111">
        <f>[40]Abril!$C$28</f>
        <v>24.6</v>
      </c>
      <c r="Z44" s="111">
        <f>[40]Abril!$C$29</f>
        <v>27.2</v>
      </c>
      <c r="AA44" s="111">
        <f>[40]Abril!$C$30</f>
        <v>29.5</v>
      </c>
      <c r="AB44" s="111">
        <f>[40]Abril!$C$31</f>
        <v>27.9</v>
      </c>
      <c r="AC44" s="111">
        <f>[40]Abril!$C$32</f>
        <v>26.3</v>
      </c>
      <c r="AD44" s="111">
        <f>[40]Abril!$C$33</f>
        <v>24.8</v>
      </c>
      <c r="AE44" s="111">
        <f>[40]Abril!$C$34</f>
        <v>26.8</v>
      </c>
      <c r="AF44" s="114">
        <f t="shared" si="1"/>
        <v>32.6</v>
      </c>
      <c r="AG44" s="115">
        <f t="shared" si="2"/>
        <v>28.493333333333332</v>
      </c>
      <c r="AI44" s="12" t="s">
        <v>35</v>
      </c>
      <c r="AJ44" t="s">
        <v>35</v>
      </c>
      <c r="AK44" t="s">
        <v>35</v>
      </c>
    </row>
    <row r="45" spans="1:38" x14ac:dyDescent="0.2">
      <c r="A45" s="48" t="s">
        <v>34</v>
      </c>
      <c r="B45" s="111">
        <f>[41]Abril!$C$5</f>
        <v>31.2</v>
      </c>
      <c r="C45" s="111">
        <f>[41]Abril!$C$6</f>
        <v>29.5</v>
      </c>
      <c r="D45" s="111">
        <f>[41]Abril!$C$7</f>
        <v>32.5</v>
      </c>
      <c r="E45" s="111">
        <f>[41]Abril!$C$8</f>
        <v>31.2</v>
      </c>
      <c r="F45" s="111">
        <f>[41]Abril!$C$9</f>
        <v>29.2</v>
      </c>
      <c r="G45" s="111">
        <f>[41]Abril!$C$10</f>
        <v>29.8</v>
      </c>
      <c r="H45" s="111">
        <f>[41]Abril!$C$11</f>
        <v>31</v>
      </c>
      <c r="I45" s="111">
        <f>[41]Abril!$C$12</f>
        <v>30.4</v>
      </c>
      <c r="J45" s="111">
        <f>[41]Abril!$C$13</f>
        <v>27.1</v>
      </c>
      <c r="K45" s="111">
        <f>[41]Abril!$C$14</f>
        <v>30.6</v>
      </c>
      <c r="L45" s="111">
        <f>[41]Abril!$C$15</f>
        <v>32.200000000000003</v>
      </c>
      <c r="M45" s="111">
        <f>[41]Abril!$C$16</f>
        <v>30.4</v>
      </c>
      <c r="N45" s="111">
        <f>[41]Abril!$C$17</f>
        <v>30.9</v>
      </c>
      <c r="O45" s="111">
        <f>[41]Abril!$C$18</f>
        <v>30</v>
      </c>
      <c r="P45" s="111">
        <f>[41]Abril!$C$19</f>
        <v>31.3</v>
      </c>
      <c r="Q45" s="111">
        <f>[41]Abril!$C$20</f>
        <v>28.2</v>
      </c>
      <c r="R45" s="111">
        <f>[41]Abril!$C$21</f>
        <v>30</v>
      </c>
      <c r="S45" s="111">
        <f>[41]Abril!$C$22</f>
        <v>32.1</v>
      </c>
      <c r="T45" s="111">
        <f>[41]Abril!$C$23</f>
        <v>26.8</v>
      </c>
      <c r="U45" s="111">
        <f>[41]Abril!$C$24</f>
        <v>31.3</v>
      </c>
      <c r="V45" s="111">
        <f>[41]Abril!$C$25</f>
        <v>30.8</v>
      </c>
      <c r="W45" s="111">
        <f>[41]Abril!$C$26</f>
        <v>31.1</v>
      </c>
      <c r="X45" s="111">
        <f>[41]Abril!$C$27</f>
        <v>28.5</v>
      </c>
      <c r="Y45" s="111">
        <f>[41]Abril!$C$28</f>
        <v>28.4</v>
      </c>
      <c r="Z45" s="111">
        <f>[41]Abril!$C$29</f>
        <v>29.7</v>
      </c>
      <c r="AA45" s="111">
        <f>[41]Abril!$C$30</f>
        <v>29.9</v>
      </c>
      <c r="AB45" s="111">
        <f>[41]Abril!$C$31</f>
        <v>30.2</v>
      </c>
      <c r="AC45" s="111">
        <f>[41]Abril!$C$32</f>
        <v>25.9</v>
      </c>
      <c r="AD45" s="111">
        <f>[41]Abril!$C$33</f>
        <v>27.9</v>
      </c>
      <c r="AE45" s="111">
        <f>[41]Abril!$C$34</f>
        <v>27.7</v>
      </c>
      <c r="AF45" s="114">
        <f t="shared" si="1"/>
        <v>32.5</v>
      </c>
      <c r="AG45" s="115">
        <f t="shared" si="2"/>
        <v>29.86</v>
      </c>
      <c r="AH45" s="12" t="s">
        <v>35</v>
      </c>
      <c r="AI45" s="12" t="s">
        <v>35</v>
      </c>
      <c r="AJ45" t="s">
        <v>35</v>
      </c>
      <c r="AL45" t="s">
        <v>35</v>
      </c>
    </row>
    <row r="46" spans="1:38" x14ac:dyDescent="0.2">
      <c r="A46" s="48" t="s">
        <v>20</v>
      </c>
      <c r="B46" s="111">
        <f>[42]Abril!$C$5</f>
        <v>34.200000000000003</v>
      </c>
      <c r="C46" s="111">
        <f>[42]Abril!$C$6</f>
        <v>35.700000000000003</v>
      </c>
      <c r="D46" s="111">
        <f>[42]Abril!$C$7</f>
        <v>35.700000000000003</v>
      </c>
      <c r="E46" s="111">
        <f>[42]Abril!$C$8</f>
        <v>34</v>
      </c>
      <c r="F46" s="111">
        <f>[42]Abril!$C$9</f>
        <v>31.6</v>
      </c>
      <c r="G46" s="111">
        <f>[42]Abril!$C$10</f>
        <v>30.9</v>
      </c>
      <c r="H46" s="111">
        <f>[42]Abril!$C$11</f>
        <v>33.700000000000003</v>
      </c>
      <c r="I46" s="111">
        <f>[42]Abril!$C$12</f>
        <v>33.5</v>
      </c>
      <c r="J46" s="111">
        <f>[42]Abril!$C$13</f>
        <v>30.2</v>
      </c>
      <c r="K46" s="111">
        <f>[42]Abril!$C$14</f>
        <v>31.6</v>
      </c>
      <c r="L46" s="111">
        <f>[42]Abril!$C$15</f>
        <v>35</v>
      </c>
      <c r="M46" s="111">
        <f>[42]Abril!$C$16</f>
        <v>33.799999999999997</v>
      </c>
      <c r="N46" s="111">
        <f>[42]Abril!$C$17</f>
        <v>32.299999999999997</v>
      </c>
      <c r="O46" s="111">
        <f>[42]Abril!$C$18</f>
        <v>33.6</v>
      </c>
      <c r="P46" s="111">
        <f>[42]Abril!$C$19</f>
        <v>28</v>
      </c>
      <c r="Q46" s="111">
        <f>[42]Abril!$C$20</f>
        <v>30.3</v>
      </c>
      <c r="R46" s="111">
        <f>[42]Abril!$C$21</f>
        <v>29.8</v>
      </c>
      <c r="S46" s="111">
        <f>[42]Abril!$C$22</f>
        <v>25.5</v>
      </c>
      <c r="T46" s="111">
        <f>[42]Abril!$C$23</f>
        <v>28.9</v>
      </c>
      <c r="U46" s="111">
        <f>[42]Abril!$C$24</f>
        <v>28.5</v>
      </c>
      <c r="V46" s="111">
        <f>[42]Abril!$C$25</f>
        <v>31.1</v>
      </c>
      <c r="W46" s="111">
        <f>[42]Abril!$C$26</f>
        <v>30.4</v>
      </c>
      <c r="X46" s="111">
        <f>[42]Abril!$C$27</f>
        <v>31.5</v>
      </c>
      <c r="Y46" s="111">
        <f>[42]Abril!$C$28</f>
        <v>28.8</v>
      </c>
      <c r="Z46" s="111">
        <f>[42]Abril!$C$29</f>
        <v>30.2</v>
      </c>
      <c r="AA46" s="111">
        <f>[42]Abril!$C$30</f>
        <v>31.4</v>
      </c>
      <c r="AB46" s="111">
        <f>[42]Abril!$C$31</f>
        <v>31</v>
      </c>
      <c r="AC46" s="111">
        <f>[42]Abril!$C$32</f>
        <v>26.9</v>
      </c>
      <c r="AD46" s="111">
        <f>[42]Abril!$C$33</f>
        <v>28.5</v>
      </c>
      <c r="AE46" s="111">
        <f>[42]Abril!$C$34</f>
        <v>29.5</v>
      </c>
      <c r="AF46" s="114">
        <f t="shared" si="1"/>
        <v>35.700000000000003</v>
      </c>
      <c r="AG46" s="115">
        <f t="shared" si="2"/>
        <v>31.20333333333333</v>
      </c>
      <c r="AK46" t="s">
        <v>35</v>
      </c>
      <c r="AL46" t="s">
        <v>35</v>
      </c>
    </row>
    <row r="47" spans="1:38" s="5" customFormat="1" ht="17.100000000000001" customHeight="1" x14ac:dyDescent="0.2">
      <c r="A47" s="49" t="s">
        <v>24</v>
      </c>
      <c r="B47" s="112">
        <f t="shared" ref="B47:AF47" si="3">MAX(B5:B46)</f>
        <v>34.9</v>
      </c>
      <c r="C47" s="112">
        <f t="shared" si="3"/>
        <v>36</v>
      </c>
      <c r="D47" s="112">
        <f t="shared" si="3"/>
        <v>35.700000000000003</v>
      </c>
      <c r="E47" s="112">
        <f t="shared" si="3"/>
        <v>34.200000000000003</v>
      </c>
      <c r="F47" s="112">
        <f t="shared" si="3"/>
        <v>31.6</v>
      </c>
      <c r="G47" s="112">
        <f t="shared" si="3"/>
        <v>32.6</v>
      </c>
      <c r="H47" s="112">
        <f t="shared" si="3"/>
        <v>34.4</v>
      </c>
      <c r="I47" s="112">
        <f t="shared" si="3"/>
        <v>34.299999999999997</v>
      </c>
      <c r="J47" s="112">
        <f t="shared" si="3"/>
        <v>32.299999999999997</v>
      </c>
      <c r="K47" s="112">
        <f t="shared" si="3"/>
        <v>33.4</v>
      </c>
      <c r="L47" s="112">
        <f t="shared" si="3"/>
        <v>35.799999999999997</v>
      </c>
      <c r="M47" s="112">
        <f t="shared" si="3"/>
        <v>35.6</v>
      </c>
      <c r="N47" s="112">
        <f t="shared" si="3"/>
        <v>33.6</v>
      </c>
      <c r="O47" s="112">
        <f t="shared" si="3"/>
        <v>34.799999999999997</v>
      </c>
      <c r="P47" s="112">
        <f t="shared" si="3"/>
        <v>33.9</v>
      </c>
      <c r="Q47" s="112">
        <f t="shared" si="3"/>
        <v>32.4</v>
      </c>
      <c r="R47" s="112">
        <f t="shared" si="3"/>
        <v>33.200000000000003</v>
      </c>
      <c r="S47" s="112">
        <f t="shared" si="3"/>
        <v>34.700000000000003</v>
      </c>
      <c r="T47" s="112">
        <f t="shared" si="3"/>
        <v>31.9</v>
      </c>
      <c r="U47" s="112">
        <f t="shared" si="3"/>
        <v>33.200000000000003</v>
      </c>
      <c r="V47" s="112">
        <f t="shared" si="3"/>
        <v>34.1</v>
      </c>
      <c r="W47" s="112">
        <f t="shared" si="3"/>
        <v>33.200000000000003</v>
      </c>
      <c r="X47" s="112">
        <f t="shared" si="3"/>
        <v>33.4</v>
      </c>
      <c r="Y47" s="112">
        <f t="shared" si="3"/>
        <v>32.799999999999997</v>
      </c>
      <c r="Z47" s="112">
        <f t="shared" si="3"/>
        <v>32</v>
      </c>
      <c r="AA47" s="112">
        <f t="shared" si="3"/>
        <v>33.4</v>
      </c>
      <c r="AB47" s="112">
        <f t="shared" si="3"/>
        <v>32.299999999999997</v>
      </c>
      <c r="AC47" s="112">
        <f t="shared" si="3"/>
        <v>29</v>
      </c>
      <c r="AD47" s="112">
        <f t="shared" si="3"/>
        <v>30</v>
      </c>
      <c r="AE47" s="112">
        <f t="shared" si="3"/>
        <v>30.8</v>
      </c>
      <c r="AF47" s="116">
        <f t="shared" si="3"/>
        <v>36</v>
      </c>
      <c r="AG47" s="115">
        <f t="shared" si="2"/>
        <v>33.31666666666667</v>
      </c>
      <c r="AK47" s="5" t="s">
        <v>35</v>
      </c>
    </row>
    <row r="48" spans="1:38" x14ac:dyDescent="0.2">
      <c r="A48" s="105" t="s">
        <v>227</v>
      </c>
      <c r="B48" s="39"/>
      <c r="C48" s="39"/>
      <c r="D48" s="39"/>
      <c r="E48" s="39"/>
      <c r="F48" s="39"/>
      <c r="G48" s="39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45"/>
      <c r="AE48" s="45"/>
      <c r="AF48" s="43"/>
      <c r="AG48" s="44"/>
      <c r="AJ48" t="s">
        <v>35</v>
      </c>
      <c r="AK48" t="s">
        <v>35</v>
      </c>
    </row>
    <row r="49" spans="1:38" x14ac:dyDescent="0.2">
      <c r="A49" s="105" t="s">
        <v>228</v>
      </c>
      <c r="B49" s="40"/>
      <c r="C49" s="40"/>
      <c r="D49" s="40"/>
      <c r="E49" s="40"/>
      <c r="F49" s="40"/>
      <c r="G49" s="40"/>
      <c r="H49" s="40"/>
      <c r="I49" s="40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8"/>
      <c r="U49" s="98"/>
      <c r="V49" s="98"/>
      <c r="W49" s="98"/>
      <c r="X49" s="98"/>
      <c r="Y49" s="96"/>
      <c r="Z49" s="96"/>
      <c r="AA49" s="96"/>
      <c r="AB49" s="96"/>
      <c r="AC49" s="96"/>
      <c r="AD49" s="96"/>
      <c r="AE49" s="96"/>
      <c r="AF49" s="43"/>
      <c r="AG49" s="42"/>
      <c r="AL49" t="s">
        <v>35</v>
      </c>
    </row>
    <row r="50" spans="1:38" x14ac:dyDescent="0.2">
      <c r="A50" s="41"/>
      <c r="B50" s="96"/>
      <c r="C50" s="96"/>
      <c r="D50" s="96"/>
      <c r="E50" s="96"/>
      <c r="F50" s="96"/>
      <c r="G50" s="96"/>
      <c r="H50" s="96"/>
      <c r="I50" s="96"/>
      <c r="J50" s="97"/>
      <c r="K50" s="97"/>
      <c r="L50" s="97"/>
      <c r="M50" s="97"/>
      <c r="N50" s="97"/>
      <c r="O50" s="97"/>
      <c r="P50" s="97"/>
      <c r="Q50" s="96"/>
      <c r="R50" s="96"/>
      <c r="S50" s="96"/>
      <c r="T50" s="99"/>
      <c r="U50" s="99"/>
      <c r="V50" s="99"/>
      <c r="W50" s="99"/>
      <c r="X50" s="99"/>
      <c r="Y50" s="96"/>
      <c r="Z50" s="96"/>
      <c r="AA50" s="96"/>
      <c r="AB50" s="96"/>
      <c r="AC50" s="96"/>
      <c r="AD50" s="45"/>
      <c r="AE50" s="45"/>
      <c r="AF50" s="43"/>
      <c r="AG50" s="42"/>
    </row>
    <row r="51" spans="1:38" x14ac:dyDescent="0.2">
      <c r="A51" s="144"/>
      <c r="B51" s="145"/>
      <c r="C51" s="145"/>
      <c r="D51" s="145"/>
      <c r="E51" s="145"/>
      <c r="F51" s="39"/>
      <c r="G51" s="39"/>
      <c r="H51" s="39"/>
      <c r="I51" s="39"/>
      <c r="J51" s="39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45"/>
      <c r="AF51" s="43"/>
      <c r="AG51" s="75"/>
    </row>
    <row r="52" spans="1:38" x14ac:dyDescent="0.2">
      <c r="A52" s="41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43"/>
      <c r="AG52" s="44"/>
      <c r="AI52" s="12" t="s">
        <v>35</v>
      </c>
    </row>
    <row r="53" spans="1:38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43"/>
      <c r="AG53" s="44"/>
    </row>
    <row r="54" spans="1:38" ht="13.5" thickBot="1" x14ac:dyDescent="0.25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3"/>
      <c r="AG54" s="76"/>
    </row>
    <row r="55" spans="1:38" x14ac:dyDescent="0.2">
      <c r="AG55" s="1"/>
    </row>
    <row r="56" spans="1:38" x14ac:dyDescent="0.2">
      <c r="Z56" s="2" t="s">
        <v>35</v>
      </c>
      <c r="AG56" s="1"/>
      <c r="AI56" t="s">
        <v>35</v>
      </c>
    </row>
    <row r="58" spans="1:38" x14ac:dyDescent="0.2">
      <c r="AL58" s="12" t="s">
        <v>35</v>
      </c>
    </row>
    <row r="59" spans="1:38" x14ac:dyDescent="0.2">
      <c r="X59" s="2" t="s">
        <v>35</v>
      </c>
      <c r="Z59" s="2" t="s">
        <v>35</v>
      </c>
    </row>
    <row r="60" spans="1:38" x14ac:dyDescent="0.2">
      <c r="L60" s="2" t="s">
        <v>35</v>
      </c>
      <c r="S60" s="2" t="s">
        <v>35</v>
      </c>
    </row>
    <row r="61" spans="1:38" x14ac:dyDescent="0.2">
      <c r="V61" s="2" t="s">
        <v>35</v>
      </c>
      <c r="AH61" t="s">
        <v>35</v>
      </c>
    </row>
    <row r="63" spans="1:38" x14ac:dyDescent="0.2">
      <c r="S63" s="2" t="s">
        <v>35</v>
      </c>
    </row>
    <row r="64" spans="1:38" x14ac:dyDescent="0.2">
      <c r="U64" s="2" t="s">
        <v>35</v>
      </c>
      <c r="AF64" s="7" t="s">
        <v>35</v>
      </c>
    </row>
    <row r="66" spans="36:36" x14ac:dyDescent="0.2">
      <c r="AJ66" s="12" t="s">
        <v>35</v>
      </c>
    </row>
  </sheetData>
  <mergeCells count="34">
    <mergeCell ref="A51:E51"/>
    <mergeCell ref="B2:AG2"/>
    <mergeCell ref="D3:D4"/>
    <mergeCell ref="F3:F4"/>
    <mergeCell ref="S3:S4"/>
    <mergeCell ref="L3:L4"/>
    <mergeCell ref="I3:I4"/>
    <mergeCell ref="O3:O4"/>
    <mergeCell ref="V3:V4"/>
    <mergeCell ref="AE3:AE4"/>
    <mergeCell ref="G3:G4"/>
    <mergeCell ref="U3:U4"/>
    <mergeCell ref="N3:N4"/>
    <mergeCell ref="H3:H4"/>
    <mergeCell ref="A2:A4"/>
    <mergeCell ref="C3:C4"/>
    <mergeCell ref="T3:T4"/>
    <mergeCell ref="E3:E4"/>
    <mergeCell ref="B3:B4"/>
    <mergeCell ref="M3:M4"/>
    <mergeCell ref="K3:K4"/>
    <mergeCell ref="J3:J4"/>
    <mergeCell ref="A1:AG1"/>
    <mergeCell ref="AA3:AA4"/>
    <mergeCell ref="AB3:AB4"/>
    <mergeCell ref="AC3:AC4"/>
    <mergeCell ref="AD3:AD4"/>
    <mergeCell ref="W3:W4"/>
    <mergeCell ref="X3:X4"/>
    <mergeCell ref="Y3:Y4"/>
    <mergeCell ref="P3:P4"/>
    <mergeCell ref="Q3:Q4"/>
    <mergeCell ref="R3:R4"/>
    <mergeCell ref="Z3:Z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zoomScale="90" zoomScaleNormal="90" workbookViewId="0">
      <selection activeCell="AI37" sqref="AI37"/>
    </sheetView>
  </sheetViews>
  <sheetFormatPr defaultRowHeight="12.75" x14ac:dyDescent="0.2"/>
  <cols>
    <col min="1" max="1" width="19.7109375" style="2" bestFit="1" customWidth="1"/>
    <col min="2" max="2" width="5.140625" style="2" customWidth="1"/>
    <col min="3" max="3" width="5" style="2" customWidth="1"/>
    <col min="4" max="4" width="5.140625" style="2" customWidth="1"/>
    <col min="5" max="9" width="5" style="2" customWidth="1"/>
    <col min="10" max="10" width="5.140625" style="2" customWidth="1"/>
    <col min="11" max="11" width="5" style="2" customWidth="1"/>
    <col min="12" max="12" width="5.28515625" style="2" customWidth="1"/>
    <col min="13" max="15" width="5.140625" style="2" customWidth="1"/>
    <col min="16" max="16" width="5.42578125" style="2" customWidth="1"/>
    <col min="17" max="17" width="5.28515625" style="2" customWidth="1"/>
    <col min="18" max="18" width="5.140625" style="2" customWidth="1"/>
    <col min="19" max="19" width="5" style="2" customWidth="1"/>
    <col min="20" max="20" width="5.42578125" style="2" customWidth="1"/>
    <col min="21" max="21" width="5.140625" style="2" customWidth="1"/>
    <col min="22" max="22" width="5.28515625" style="2" customWidth="1"/>
    <col min="23" max="23" width="5.140625" style="2" customWidth="1"/>
    <col min="24" max="24" width="5.28515625" style="2" customWidth="1"/>
    <col min="25" max="26" width="5" style="2" customWidth="1"/>
    <col min="27" max="29" width="5.140625" style="2" customWidth="1"/>
    <col min="30" max="31" width="5" style="2" customWidth="1"/>
    <col min="32" max="32" width="7" style="7" bestFit="1" customWidth="1"/>
    <col min="33" max="33" width="7.28515625" style="1" bestFit="1" customWidth="1"/>
  </cols>
  <sheetData>
    <row r="1" spans="1:35" ht="20.100000000000001" customHeight="1" x14ac:dyDescent="0.2">
      <c r="A1" s="137" t="s">
        <v>208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9"/>
    </row>
    <row r="2" spans="1:35" s="4" customFormat="1" ht="20.100000000000001" customHeight="1" x14ac:dyDescent="0.2">
      <c r="A2" s="140" t="s">
        <v>21</v>
      </c>
      <c r="B2" s="135" t="s">
        <v>249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6"/>
    </row>
    <row r="3" spans="1:35" s="5" customFormat="1" ht="20.100000000000001" customHeight="1" x14ac:dyDescent="0.2">
      <c r="A3" s="140"/>
      <c r="B3" s="134">
        <v>1</v>
      </c>
      <c r="C3" s="134">
        <f>SUM(B3+1)</f>
        <v>2</v>
      </c>
      <c r="D3" s="134">
        <f t="shared" ref="D3:AD3" si="0">SUM(C3+1)</f>
        <v>3</v>
      </c>
      <c r="E3" s="134">
        <f t="shared" si="0"/>
        <v>4</v>
      </c>
      <c r="F3" s="134">
        <f t="shared" si="0"/>
        <v>5</v>
      </c>
      <c r="G3" s="134">
        <f t="shared" si="0"/>
        <v>6</v>
      </c>
      <c r="H3" s="134">
        <f t="shared" si="0"/>
        <v>7</v>
      </c>
      <c r="I3" s="134">
        <f t="shared" si="0"/>
        <v>8</v>
      </c>
      <c r="J3" s="134">
        <f t="shared" si="0"/>
        <v>9</v>
      </c>
      <c r="K3" s="134">
        <f t="shared" si="0"/>
        <v>10</v>
      </c>
      <c r="L3" s="134">
        <f t="shared" si="0"/>
        <v>11</v>
      </c>
      <c r="M3" s="134">
        <f t="shared" si="0"/>
        <v>12</v>
      </c>
      <c r="N3" s="134">
        <f t="shared" si="0"/>
        <v>13</v>
      </c>
      <c r="O3" s="134">
        <f t="shared" si="0"/>
        <v>14</v>
      </c>
      <c r="P3" s="134">
        <f t="shared" si="0"/>
        <v>15</v>
      </c>
      <c r="Q3" s="134">
        <f t="shared" si="0"/>
        <v>16</v>
      </c>
      <c r="R3" s="134">
        <f t="shared" si="0"/>
        <v>17</v>
      </c>
      <c r="S3" s="134">
        <f t="shared" si="0"/>
        <v>18</v>
      </c>
      <c r="T3" s="134">
        <f t="shared" si="0"/>
        <v>19</v>
      </c>
      <c r="U3" s="134">
        <f t="shared" si="0"/>
        <v>20</v>
      </c>
      <c r="V3" s="134">
        <f t="shared" si="0"/>
        <v>21</v>
      </c>
      <c r="W3" s="134">
        <f t="shared" si="0"/>
        <v>22</v>
      </c>
      <c r="X3" s="134">
        <f t="shared" si="0"/>
        <v>23</v>
      </c>
      <c r="Y3" s="134">
        <f t="shared" si="0"/>
        <v>24</v>
      </c>
      <c r="Z3" s="134">
        <f t="shared" si="0"/>
        <v>25</v>
      </c>
      <c r="AA3" s="134">
        <f t="shared" si="0"/>
        <v>26</v>
      </c>
      <c r="AB3" s="134">
        <f t="shared" si="0"/>
        <v>27</v>
      </c>
      <c r="AC3" s="134">
        <f t="shared" si="0"/>
        <v>28</v>
      </c>
      <c r="AD3" s="134">
        <f t="shared" si="0"/>
        <v>29</v>
      </c>
      <c r="AE3" s="134">
        <v>30</v>
      </c>
      <c r="AF3" s="100" t="s">
        <v>28</v>
      </c>
      <c r="AG3" s="101" t="s">
        <v>26</v>
      </c>
    </row>
    <row r="4" spans="1:35" s="5" customFormat="1" ht="20.100000000000001" customHeight="1" x14ac:dyDescent="0.2">
      <c r="A4" s="140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00" t="s">
        <v>25</v>
      </c>
      <c r="AG4" s="101" t="s">
        <v>25</v>
      </c>
    </row>
    <row r="5" spans="1:35" s="5" customFormat="1" x14ac:dyDescent="0.2">
      <c r="A5" s="48" t="s">
        <v>30</v>
      </c>
      <c r="B5" s="109">
        <f>[1]Abril!$D$5</f>
        <v>22.5</v>
      </c>
      <c r="C5" s="109">
        <f>[1]Abril!$D$6</f>
        <v>21.6</v>
      </c>
      <c r="D5" s="109">
        <f>[1]Abril!$D$7</f>
        <v>22.4</v>
      </c>
      <c r="E5" s="109">
        <f>[1]Abril!$D$8</f>
        <v>22.5</v>
      </c>
      <c r="F5" s="109">
        <f>[1]Abril!$D$9</f>
        <v>21.5</v>
      </c>
      <c r="G5" s="109">
        <f>[1]Abril!$D$10</f>
        <v>18.600000000000001</v>
      </c>
      <c r="H5" s="109">
        <f>[1]Abril!$D$11</f>
        <v>18.8</v>
      </c>
      <c r="I5" s="109">
        <f>[1]Abril!$D$12</f>
        <v>22</v>
      </c>
      <c r="J5" s="109">
        <f>[1]Abril!$D$13</f>
        <v>21.1</v>
      </c>
      <c r="K5" s="109">
        <f>[1]Abril!$D$14</f>
        <v>20.3</v>
      </c>
      <c r="L5" s="109">
        <f>[1]Abril!$D$15</f>
        <v>21.7</v>
      </c>
      <c r="M5" s="109">
        <f>[1]Abril!$D$16</f>
        <v>20.399999999999999</v>
      </c>
      <c r="N5" s="109">
        <f>[1]Abril!$D$17</f>
        <v>20.7</v>
      </c>
      <c r="O5" s="109">
        <f>[1]Abril!$D$18</f>
        <v>20.100000000000001</v>
      </c>
      <c r="P5" s="109">
        <f>[1]Abril!$D$19</f>
        <v>22.5</v>
      </c>
      <c r="Q5" s="109">
        <f>[1]Abril!$D$20</f>
        <v>20.6</v>
      </c>
      <c r="R5" s="109">
        <f>[1]Abril!$D$21</f>
        <v>21.7</v>
      </c>
      <c r="S5" s="109">
        <f>[1]Abril!$D$22</f>
        <v>21.3</v>
      </c>
      <c r="T5" s="109">
        <f>[1]Abril!$D$23</f>
        <v>20.2</v>
      </c>
      <c r="U5" s="109">
        <f>[1]Abril!$D$24</f>
        <v>21.3</v>
      </c>
      <c r="V5" s="109">
        <f>[1]Abril!$D$25</f>
        <v>21.1</v>
      </c>
      <c r="W5" s="109">
        <f>[1]Abril!$D$26</f>
        <v>20.3</v>
      </c>
      <c r="X5" s="109">
        <f>[1]Abril!$D$27</f>
        <v>20.399999999999999</v>
      </c>
      <c r="Y5" s="109">
        <f>[1]Abril!$D$28</f>
        <v>22.3</v>
      </c>
      <c r="Z5" s="109">
        <f>[1]Abril!$D$29</f>
        <v>19.5</v>
      </c>
      <c r="AA5" s="109">
        <f>[1]Abril!$D$30</f>
        <v>21.5</v>
      </c>
      <c r="AB5" s="109">
        <f>[1]Abril!$D$31</f>
        <v>20.9</v>
      </c>
      <c r="AC5" s="109">
        <f>[1]Abril!$D$32</f>
        <v>21.2</v>
      </c>
      <c r="AD5" s="109">
        <f>[1]Abril!$D$33</f>
        <v>17.3</v>
      </c>
      <c r="AE5" s="109">
        <f>[1]Abril!$D$34</f>
        <v>11.7</v>
      </c>
      <c r="AF5" s="116">
        <f t="shared" ref="AF5:AF46" si="1">MIN(B5:AE5)</f>
        <v>11.7</v>
      </c>
      <c r="AG5" s="115">
        <f t="shared" ref="AG5:AG16" si="2">AVERAGE(B5:AE5)</f>
        <v>20.600000000000005</v>
      </c>
    </row>
    <row r="6" spans="1:35" x14ac:dyDescent="0.2">
      <c r="A6" s="48" t="s">
        <v>0</v>
      </c>
      <c r="B6" s="111">
        <f>[2]Abril!$D$5</f>
        <v>21.2</v>
      </c>
      <c r="C6" s="111">
        <f>[2]Abril!$D$6</f>
        <v>19.8</v>
      </c>
      <c r="D6" s="111">
        <f>[2]Abril!$D$7</f>
        <v>21.4</v>
      </c>
      <c r="E6" s="111">
        <f>[2]Abril!$D$8</f>
        <v>19.100000000000001</v>
      </c>
      <c r="F6" s="111">
        <f>[2]Abril!$D$9</f>
        <v>13.9</v>
      </c>
      <c r="G6" s="111">
        <f>[2]Abril!$D$10</f>
        <v>18</v>
      </c>
      <c r="H6" s="111">
        <f>[2]Abril!$D$11</f>
        <v>16.7</v>
      </c>
      <c r="I6" s="111">
        <f>[2]Abril!$D$12</f>
        <v>20.5</v>
      </c>
      <c r="J6" s="111">
        <f>[2]Abril!$D$13</f>
        <v>18.3</v>
      </c>
      <c r="K6" s="111">
        <f>[2]Abril!$D$14</f>
        <v>15.6</v>
      </c>
      <c r="L6" s="111">
        <f>[2]Abril!$D$15</f>
        <v>17.3</v>
      </c>
      <c r="M6" s="111">
        <f>[2]Abril!$D$16</f>
        <v>18.100000000000001</v>
      </c>
      <c r="N6" s="111">
        <f>[2]Abril!$D$17</f>
        <v>18.8</v>
      </c>
      <c r="O6" s="111">
        <f>[2]Abril!$D$18</f>
        <v>16.899999999999999</v>
      </c>
      <c r="P6" s="111">
        <f>[2]Abril!$D$19</f>
        <v>17.2</v>
      </c>
      <c r="Q6" s="111">
        <f>[2]Abril!$D$20</f>
        <v>19.100000000000001</v>
      </c>
      <c r="R6" s="111">
        <f>[2]Abril!$D$21</f>
        <v>19.899999999999999</v>
      </c>
      <c r="S6" s="111">
        <f>[2]Abril!$D$22</f>
        <v>19.899999999999999</v>
      </c>
      <c r="T6" s="111">
        <f>[2]Abril!$D$23</f>
        <v>19.5</v>
      </c>
      <c r="U6" s="111">
        <f>[2]Abril!$D$24</f>
        <v>17.7</v>
      </c>
      <c r="V6" s="111">
        <f>[2]Abril!$D$25</f>
        <v>17.399999999999999</v>
      </c>
      <c r="W6" s="111">
        <f>[2]Abril!$D$26</f>
        <v>17.399999999999999</v>
      </c>
      <c r="X6" s="111">
        <f>[2]Abril!$D$27</f>
        <v>16.7</v>
      </c>
      <c r="Y6" s="111">
        <f>[2]Abril!$D$28</f>
        <v>16.3</v>
      </c>
      <c r="Z6" s="111">
        <f>[2]Abril!$D$29</f>
        <v>17.5</v>
      </c>
      <c r="AA6" s="111">
        <f>[2]Abril!$D$30</f>
        <v>19.5</v>
      </c>
      <c r="AB6" s="111">
        <f>[2]Abril!$D$31</f>
        <v>19.100000000000001</v>
      </c>
      <c r="AC6" s="111">
        <f>[2]Abril!$D$32</f>
        <v>16</v>
      </c>
      <c r="AD6" s="111">
        <f>[2]Abril!$D$33</f>
        <v>9.1</v>
      </c>
      <c r="AE6" s="111">
        <f>[2]Abril!$D$34</f>
        <v>8.3000000000000007</v>
      </c>
      <c r="AF6" s="116">
        <f t="shared" si="1"/>
        <v>8.3000000000000007</v>
      </c>
      <c r="AG6" s="115">
        <f t="shared" si="2"/>
        <v>17.54</v>
      </c>
    </row>
    <row r="7" spans="1:35" x14ac:dyDescent="0.2">
      <c r="A7" s="48" t="s">
        <v>85</v>
      </c>
      <c r="B7" s="111">
        <f>[3]Abril!$D$5</f>
        <v>22.9</v>
      </c>
      <c r="C7" s="111">
        <f>[3]Abril!$D$6</f>
        <v>22.5</v>
      </c>
      <c r="D7" s="111">
        <f>[3]Abril!$D$7</f>
        <v>22.8</v>
      </c>
      <c r="E7" s="111">
        <f>[3]Abril!$D$8</f>
        <v>23.9</v>
      </c>
      <c r="F7" s="111">
        <f>[3]Abril!$D$9</f>
        <v>18.100000000000001</v>
      </c>
      <c r="G7" s="111">
        <f>[3]Abril!$D$10</f>
        <v>18.7</v>
      </c>
      <c r="H7" s="111">
        <f>[3]Abril!$D$11</f>
        <v>18.100000000000001</v>
      </c>
      <c r="I7" s="111">
        <f>[3]Abril!$D$12</f>
        <v>20.6</v>
      </c>
      <c r="J7" s="111">
        <f>[3]Abril!$D$13</f>
        <v>20.5</v>
      </c>
      <c r="K7" s="111">
        <f>[3]Abril!$D$14</f>
        <v>20.100000000000001</v>
      </c>
      <c r="L7" s="111">
        <f>[3]Abril!$D$15</f>
        <v>21.5</v>
      </c>
      <c r="M7" s="111">
        <f>[3]Abril!$D$16</f>
        <v>20.399999999999999</v>
      </c>
      <c r="N7" s="111">
        <f>[3]Abril!$D$17</f>
        <v>19.7</v>
      </c>
      <c r="O7" s="111">
        <f>[3]Abril!$D$18</f>
        <v>20.100000000000001</v>
      </c>
      <c r="P7" s="111">
        <f>[3]Abril!$D$19</f>
        <v>20.8</v>
      </c>
      <c r="Q7" s="111">
        <f>[3]Abril!$D$20</f>
        <v>20.7</v>
      </c>
      <c r="R7" s="111">
        <f>[3]Abril!$D$21</f>
        <v>21.6</v>
      </c>
      <c r="S7" s="111">
        <f>[3]Abril!$D$22</f>
        <v>20.2</v>
      </c>
      <c r="T7" s="111">
        <f>[3]Abril!$D$23</f>
        <v>20</v>
      </c>
      <c r="U7" s="111">
        <f>[3]Abril!$D$24</f>
        <v>20.399999999999999</v>
      </c>
      <c r="V7" s="111">
        <f>[3]Abril!$D$25</f>
        <v>21.1</v>
      </c>
      <c r="W7" s="111">
        <f>[3]Abril!$D$26</f>
        <v>19.7</v>
      </c>
      <c r="X7" s="111">
        <f>[3]Abril!$D$27</f>
        <v>19.399999999999999</v>
      </c>
      <c r="Y7" s="111">
        <f>[3]Abril!$D$28</f>
        <v>18.7</v>
      </c>
      <c r="Z7" s="111">
        <f>[3]Abril!$D$29</f>
        <v>18.8</v>
      </c>
      <c r="AA7" s="111">
        <f>[3]Abril!$D$30</f>
        <v>21.7</v>
      </c>
      <c r="AB7" s="111">
        <f>[3]Abril!$D$31</f>
        <v>22.1</v>
      </c>
      <c r="AC7" s="111">
        <f>[3]Abril!$D$32</f>
        <v>20.2</v>
      </c>
      <c r="AD7" s="111">
        <f>[3]Abril!$D$33</f>
        <v>13.9</v>
      </c>
      <c r="AE7" s="111">
        <f>[3]Abril!$D$34</f>
        <v>12</v>
      </c>
      <c r="AF7" s="116">
        <f t="shared" si="1"/>
        <v>12</v>
      </c>
      <c r="AG7" s="115">
        <f t="shared" si="2"/>
        <v>20.040000000000003</v>
      </c>
    </row>
    <row r="8" spans="1:35" x14ac:dyDescent="0.2">
      <c r="A8" s="48" t="s">
        <v>1</v>
      </c>
      <c r="B8" s="111">
        <f>[4]Abril!$D$5</f>
        <v>22.6</v>
      </c>
      <c r="C8" s="111">
        <f>[4]Abril!$D$6</f>
        <v>22.1</v>
      </c>
      <c r="D8" s="111">
        <f>[4]Abril!$D$7</f>
        <v>22.6</v>
      </c>
      <c r="E8" s="111">
        <f>[4]Abril!$D$8</f>
        <v>23.1</v>
      </c>
      <c r="F8" s="111">
        <f>[4]Abril!$D$9</f>
        <v>18.5</v>
      </c>
      <c r="G8" s="111">
        <f>[4]Abril!$D$10</f>
        <v>22.1</v>
      </c>
      <c r="H8" s="111">
        <f>[4]Abril!$D$11</f>
        <v>24.4</v>
      </c>
      <c r="I8" s="111">
        <f>[4]Abril!$D$12</f>
        <v>23.1</v>
      </c>
      <c r="J8" s="111">
        <f>[4]Abril!$D$13</f>
        <v>21.4</v>
      </c>
      <c r="K8" s="111">
        <f>[4]Abril!$D$14</f>
        <v>20.7</v>
      </c>
      <c r="L8" s="111">
        <f>[4]Abril!$D$15</f>
        <v>22.1</v>
      </c>
      <c r="M8" s="111">
        <f>[4]Abril!$D$16</f>
        <v>21.2</v>
      </c>
      <c r="N8" s="111">
        <f>[4]Abril!$D$17</f>
        <v>21.2</v>
      </c>
      <c r="O8" s="111">
        <f>[4]Abril!$D$18</f>
        <v>20.5</v>
      </c>
      <c r="P8" s="111">
        <f>[4]Abril!$D$19</f>
        <v>22.3</v>
      </c>
      <c r="Q8" s="111">
        <f>[4]Abril!$D$20</f>
        <v>22.6</v>
      </c>
      <c r="R8" s="111">
        <f>[4]Abril!$D$21</f>
        <v>23.4</v>
      </c>
      <c r="S8" s="111">
        <f>[4]Abril!$D$22</f>
        <v>22</v>
      </c>
      <c r="T8" s="111">
        <f>[4]Abril!$D$23</f>
        <v>21.3</v>
      </c>
      <c r="U8" s="111">
        <f>[4]Abril!$D$24</f>
        <v>22.7</v>
      </c>
      <c r="V8" s="111">
        <f>[4]Abril!$D$25</f>
        <v>22.4</v>
      </c>
      <c r="W8" s="111">
        <f>[4]Abril!$D$26</f>
        <v>23.5</v>
      </c>
      <c r="X8" s="111">
        <f>[4]Abril!$D$27</f>
        <v>23.3</v>
      </c>
      <c r="Y8" s="111">
        <f>[4]Abril!$D$28</f>
        <v>22.3</v>
      </c>
      <c r="Z8" s="111">
        <f>[4]Abril!$D$29</f>
        <v>21.4</v>
      </c>
      <c r="AA8" s="111">
        <f>[4]Abril!$D$30</f>
        <v>22.9</v>
      </c>
      <c r="AB8" s="111">
        <f>[4]Abril!$D$31</f>
        <v>23.4</v>
      </c>
      <c r="AC8" s="111">
        <f>[4]Abril!$D$32</f>
        <v>22.2</v>
      </c>
      <c r="AD8" s="111">
        <f>[4]Abril!$D$33</f>
        <v>16.5</v>
      </c>
      <c r="AE8" s="111">
        <f>[4]Abril!$D$34</f>
        <v>14.4</v>
      </c>
      <c r="AF8" s="116">
        <f t="shared" si="1"/>
        <v>14.4</v>
      </c>
      <c r="AG8" s="115">
        <f t="shared" si="2"/>
        <v>21.74</v>
      </c>
    </row>
    <row r="9" spans="1:35" x14ac:dyDescent="0.2">
      <c r="A9" s="48" t="s">
        <v>146</v>
      </c>
      <c r="B9" s="111">
        <f>[5]Abril!$D$5</f>
        <v>20</v>
      </c>
      <c r="C9" s="111">
        <f>[5]Abril!$D$6</f>
        <v>19.8</v>
      </c>
      <c r="D9" s="111">
        <f>[5]Abril!$D$7</f>
        <v>21</v>
      </c>
      <c r="E9" s="111">
        <f>[5]Abril!$D$8</f>
        <v>18.7</v>
      </c>
      <c r="F9" s="111">
        <f>[5]Abril!$D$9</f>
        <v>12.6</v>
      </c>
      <c r="G9" s="111">
        <f>[5]Abril!$D$10</f>
        <v>16.3</v>
      </c>
      <c r="H9" s="111">
        <f>[5]Abril!$D$11</f>
        <v>16.600000000000001</v>
      </c>
      <c r="I9" s="111">
        <f>[5]Abril!$D$12</f>
        <v>18.8</v>
      </c>
      <c r="J9" s="111">
        <f>[5]Abril!$D$13</f>
        <v>15.4</v>
      </c>
      <c r="K9" s="111">
        <f>[5]Abril!$D$14</f>
        <v>15.7</v>
      </c>
      <c r="L9" s="111">
        <f>[5]Abril!$D$15</f>
        <v>17.7</v>
      </c>
      <c r="M9" s="111">
        <f>[5]Abril!$D$16</f>
        <v>17.5</v>
      </c>
      <c r="N9" s="111">
        <f>[5]Abril!$D$17</f>
        <v>17.899999999999999</v>
      </c>
      <c r="O9" s="111">
        <f>[5]Abril!$D$18</f>
        <v>17.8</v>
      </c>
      <c r="P9" s="111">
        <f>[5]Abril!$D$19</f>
        <v>19.3</v>
      </c>
      <c r="Q9" s="111">
        <f>[5]Abril!$D$20</f>
        <v>18.899999999999999</v>
      </c>
      <c r="R9" s="111">
        <f>[5]Abril!$D$21</f>
        <v>19.899999999999999</v>
      </c>
      <c r="S9" s="111">
        <f>[5]Abril!$D$22</f>
        <v>18.899999999999999</v>
      </c>
      <c r="T9" s="111">
        <f>[5]Abril!$D$23</f>
        <v>18.8</v>
      </c>
      <c r="U9" s="111">
        <f>[5]Abril!$D$24</f>
        <v>18.8</v>
      </c>
      <c r="V9" s="111">
        <f>[5]Abril!$D$25</f>
        <v>18.2</v>
      </c>
      <c r="W9" s="111">
        <f>[5]Abril!$D$26</f>
        <v>18.100000000000001</v>
      </c>
      <c r="X9" s="111">
        <f>[5]Abril!$D$27</f>
        <v>18.100000000000001</v>
      </c>
      <c r="Y9" s="111">
        <f>[5]Abril!$D$28</f>
        <v>15.9</v>
      </c>
      <c r="Z9" s="111">
        <f>[5]Abril!$D$29</f>
        <v>16.899999999999999</v>
      </c>
      <c r="AA9" s="111">
        <f>[5]Abril!$D$30</f>
        <v>20.5</v>
      </c>
      <c r="AB9" s="111">
        <f>[5]Abril!$D$31</f>
        <v>18.7</v>
      </c>
      <c r="AC9" s="111">
        <f>[5]Abril!$D$32</f>
        <v>17.600000000000001</v>
      </c>
      <c r="AD9" s="111">
        <f>[5]Abril!$D$33</f>
        <v>11.1</v>
      </c>
      <c r="AE9" s="111">
        <f>[5]Abril!$D$34</f>
        <v>10.9</v>
      </c>
      <c r="AF9" s="116">
        <f t="shared" si="1"/>
        <v>10.9</v>
      </c>
      <c r="AG9" s="115">
        <f t="shared" si="2"/>
        <v>17.546666666666667</v>
      </c>
    </row>
    <row r="10" spans="1:35" x14ac:dyDescent="0.2">
      <c r="A10" s="48" t="s">
        <v>91</v>
      </c>
      <c r="B10" s="111">
        <f>[6]Abril!$D$5</f>
        <v>20</v>
      </c>
      <c r="C10" s="111">
        <f>[6]Abril!$D$6</f>
        <v>20.3</v>
      </c>
      <c r="D10" s="111">
        <f>[6]Abril!$D$7</f>
        <v>20.2</v>
      </c>
      <c r="E10" s="111">
        <f>[6]Abril!$D$8</f>
        <v>20.7</v>
      </c>
      <c r="F10" s="111">
        <f>[6]Abril!$D$9</f>
        <v>18.899999999999999</v>
      </c>
      <c r="G10" s="111">
        <f>[6]Abril!$D$10</f>
        <v>17.8</v>
      </c>
      <c r="H10" s="111">
        <f>[6]Abril!$D$11</f>
        <v>19</v>
      </c>
      <c r="I10" s="111">
        <f>[6]Abril!$D$12</f>
        <v>19.899999999999999</v>
      </c>
      <c r="J10" s="111">
        <f>[6]Abril!$D$13</f>
        <v>18.100000000000001</v>
      </c>
      <c r="K10" s="111">
        <f>[6]Abril!$D$14</f>
        <v>20.2</v>
      </c>
      <c r="L10" s="111">
        <f>[6]Abril!$D$15</f>
        <v>19.600000000000001</v>
      </c>
      <c r="M10" s="111">
        <f>[6]Abril!$D$16</f>
        <v>20.6</v>
      </c>
      <c r="N10" s="111">
        <f>[6]Abril!$D$17</f>
        <v>18.8</v>
      </c>
      <c r="O10" s="111">
        <f>[6]Abril!$D$18</f>
        <v>19.399999999999999</v>
      </c>
      <c r="P10" s="111">
        <f>[6]Abril!$D$19</f>
        <v>20.399999999999999</v>
      </c>
      <c r="Q10" s="111">
        <f>[6]Abril!$D$20</f>
        <v>20.8</v>
      </c>
      <c r="R10" s="111">
        <f>[6]Abril!$D$21</f>
        <v>21</v>
      </c>
      <c r="S10" s="111">
        <f>[6]Abril!$D$22</f>
        <v>19.399999999999999</v>
      </c>
      <c r="T10" s="111">
        <f>[6]Abril!$D$23</f>
        <v>19</v>
      </c>
      <c r="U10" s="111">
        <f>[6]Abril!$D$24</f>
        <v>20.100000000000001</v>
      </c>
      <c r="V10" s="111">
        <f>[6]Abril!$D$25</f>
        <v>21.3</v>
      </c>
      <c r="W10" s="111">
        <f>[6]Abril!$D$26</f>
        <v>20</v>
      </c>
      <c r="X10" s="111">
        <f>[6]Abril!$D$27</f>
        <v>20.100000000000001</v>
      </c>
      <c r="Y10" s="111">
        <f>[6]Abril!$D$28</f>
        <v>20.5</v>
      </c>
      <c r="Z10" s="111">
        <f>[6]Abril!$D$29</f>
        <v>18.7</v>
      </c>
      <c r="AA10" s="111">
        <f>[6]Abril!$D$30</f>
        <v>20.7</v>
      </c>
      <c r="AB10" s="111">
        <f>[6]Abril!$D$31</f>
        <v>20.7</v>
      </c>
      <c r="AC10" s="111">
        <f>[6]Abril!$D$32</f>
        <v>19.3</v>
      </c>
      <c r="AD10" s="111">
        <f>[6]Abril!$D$33</f>
        <v>14.6</v>
      </c>
      <c r="AE10" s="111">
        <f>[6]Abril!$D$34</f>
        <v>11</v>
      </c>
      <c r="AF10" s="116">
        <f t="shared" si="1"/>
        <v>11</v>
      </c>
      <c r="AG10" s="115">
        <f t="shared" si="2"/>
        <v>19.37</v>
      </c>
    </row>
    <row r="11" spans="1:35" x14ac:dyDescent="0.2">
      <c r="A11" s="48" t="s">
        <v>49</v>
      </c>
      <c r="B11" s="111">
        <f>[7]Abril!$D$5</f>
        <v>22.8</v>
      </c>
      <c r="C11" s="111">
        <f>[7]Abril!$D$6</f>
        <v>23</v>
      </c>
      <c r="D11" s="111">
        <f>[7]Abril!$D$7</f>
        <v>22.7</v>
      </c>
      <c r="E11" s="111">
        <f>[7]Abril!$D$8</f>
        <v>23.5</v>
      </c>
      <c r="F11" s="111">
        <f>[7]Abril!$D$9</f>
        <v>21.7</v>
      </c>
      <c r="G11" s="111">
        <f>[7]Abril!$D$10</f>
        <v>19</v>
      </c>
      <c r="H11" s="111">
        <f>[7]Abril!$D$11</f>
        <v>18.600000000000001</v>
      </c>
      <c r="I11" s="111">
        <f>[7]Abril!$D$12</f>
        <v>20.8</v>
      </c>
      <c r="J11" s="111">
        <f>[7]Abril!$D$13</f>
        <v>21</v>
      </c>
      <c r="K11" s="111">
        <f>[7]Abril!$D$14</f>
        <v>20</v>
      </c>
      <c r="L11" s="111">
        <f>[7]Abril!$D$15</f>
        <v>21.3</v>
      </c>
      <c r="M11" s="111">
        <f>[7]Abril!$D$16</f>
        <v>21.8</v>
      </c>
      <c r="N11" s="111">
        <f>[7]Abril!$D$17</f>
        <v>20.2</v>
      </c>
      <c r="O11" s="111">
        <f>[7]Abril!$D$18</f>
        <v>20.2</v>
      </c>
      <c r="P11" s="111">
        <f>[7]Abril!$D$19</f>
        <v>19.3</v>
      </c>
      <c r="Q11" s="111">
        <f>[7]Abril!$D$20</f>
        <v>20.2</v>
      </c>
      <c r="R11" s="111">
        <f>[7]Abril!$D$21</f>
        <v>21.7</v>
      </c>
      <c r="S11" s="111">
        <f>[7]Abril!$D$22</f>
        <v>20.3</v>
      </c>
      <c r="T11" s="111">
        <f>[7]Abril!$D$23</f>
        <v>19.8</v>
      </c>
      <c r="U11" s="111">
        <f>[7]Abril!$D$24</f>
        <v>20.8</v>
      </c>
      <c r="V11" s="111">
        <f>[7]Abril!$D$25</f>
        <v>20.2</v>
      </c>
      <c r="W11" s="111">
        <f>[7]Abril!$D$26</f>
        <v>18.899999999999999</v>
      </c>
      <c r="X11" s="111">
        <f>[7]Abril!$D$27</f>
        <v>19</v>
      </c>
      <c r="Y11" s="111">
        <f>[7]Abril!$D$28</f>
        <v>19.5</v>
      </c>
      <c r="Z11" s="111">
        <f>[7]Abril!$D$29</f>
        <v>19.399999999999999</v>
      </c>
      <c r="AA11" s="111">
        <f>[7]Abril!$D$30</f>
        <v>22</v>
      </c>
      <c r="AB11" s="111">
        <f>[7]Abril!$D$31</f>
        <v>21.7</v>
      </c>
      <c r="AC11" s="111">
        <f>[7]Abril!$D$32</f>
        <v>20.7</v>
      </c>
      <c r="AD11" s="111">
        <f>[7]Abril!$D$33</f>
        <v>15.6</v>
      </c>
      <c r="AE11" s="111">
        <f>[7]Abril!$D$34</f>
        <v>14.3</v>
      </c>
      <c r="AF11" s="116">
        <f t="shared" si="1"/>
        <v>14.3</v>
      </c>
      <c r="AG11" s="115">
        <f t="shared" si="2"/>
        <v>20.333333333333332</v>
      </c>
    </row>
    <row r="12" spans="1:35" x14ac:dyDescent="0.2">
      <c r="A12" s="48" t="s">
        <v>94</v>
      </c>
      <c r="B12" s="111">
        <f>[8]Abril!$D$5</f>
        <v>22.9</v>
      </c>
      <c r="C12" s="111">
        <f>[8]Abril!$D$6</f>
        <v>21.2</v>
      </c>
      <c r="D12" s="111">
        <f>[8]Abril!$D$7</f>
        <v>20.7</v>
      </c>
      <c r="E12" s="111">
        <f>[8]Abril!$D$8</f>
        <v>22.6</v>
      </c>
      <c r="F12" s="111">
        <f>[8]Abril!$D$9</f>
        <v>14.7</v>
      </c>
      <c r="G12" s="111">
        <f>[8]Abril!$D$10</f>
        <v>17.600000000000001</v>
      </c>
      <c r="H12" s="111">
        <f>[8]Abril!$D$11</f>
        <v>21</v>
      </c>
      <c r="I12" s="111">
        <f>[8]Abril!$D$12</f>
        <v>22.1</v>
      </c>
      <c r="J12" s="111">
        <f>[8]Abril!$D$13</f>
        <v>19.3</v>
      </c>
      <c r="K12" s="111">
        <f>[8]Abril!$D$14</f>
        <v>18.8</v>
      </c>
      <c r="L12" s="111">
        <f>[8]Abril!$D$15</f>
        <v>20.5</v>
      </c>
      <c r="M12" s="111">
        <f>[8]Abril!$D$16</f>
        <v>19.8</v>
      </c>
      <c r="N12" s="111">
        <f>[8]Abril!$D$17</f>
        <v>19.899999999999999</v>
      </c>
      <c r="O12" s="111">
        <f>[8]Abril!$D$18</f>
        <v>18</v>
      </c>
      <c r="P12" s="111">
        <f>[8]Abril!$D$19</f>
        <v>21.2</v>
      </c>
      <c r="Q12" s="111">
        <f>[8]Abril!$D$20</f>
        <v>21.9</v>
      </c>
      <c r="R12" s="111">
        <f>[8]Abril!$D$21</f>
        <v>22.7</v>
      </c>
      <c r="S12" s="111">
        <f>[8]Abril!$D$22</f>
        <v>20.8</v>
      </c>
      <c r="T12" s="111">
        <f>[8]Abril!$D$23</f>
        <v>20.9</v>
      </c>
      <c r="U12" s="111">
        <f>[8]Abril!$D$24</f>
        <v>19.8</v>
      </c>
      <c r="V12" s="111">
        <f>[8]Abril!$D$25</f>
        <v>20.100000000000001</v>
      </c>
      <c r="W12" s="111">
        <f>[8]Abril!$D$26</f>
        <v>20.3</v>
      </c>
      <c r="X12" s="111">
        <f>[8]Abril!$D$27</f>
        <v>21.4</v>
      </c>
      <c r="Y12" s="111">
        <f>[8]Abril!$D$28</f>
        <v>20.5</v>
      </c>
      <c r="Z12" s="111">
        <f>[8]Abril!$D$29</f>
        <v>20.2</v>
      </c>
      <c r="AA12" s="111">
        <f>[8]Abril!$D$30</f>
        <v>22.6</v>
      </c>
      <c r="AB12" s="111">
        <f>[8]Abril!$D$31</f>
        <v>21.5</v>
      </c>
      <c r="AC12" s="111">
        <f>[8]Abril!$D$32</f>
        <v>20.5</v>
      </c>
      <c r="AD12" s="111">
        <f>[8]Abril!$D$33</f>
        <v>13.5</v>
      </c>
      <c r="AE12" s="111">
        <f>[8]Abril!$D$34</f>
        <v>12.7</v>
      </c>
      <c r="AF12" s="116">
        <f t="shared" si="1"/>
        <v>12.7</v>
      </c>
      <c r="AG12" s="115">
        <f t="shared" si="2"/>
        <v>19.990000000000002</v>
      </c>
    </row>
    <row r="13" spans="1:35" x14ac:dyDescent="0.2">
      <c r="A13" s="48" t="s">
        <v>101</v>
      </c>
      <c r="B13" s="111">
        <f>[9]Abril!$D$5</f>
        <v>20.5</v>
      </c>
      <c r="C13" s="111">
        <f>[9]Abril!$D$6</f>
        <v>20.5</v>
      </c>
      <c r="D13" s="111">
        <f>[9]Abril!$D$7</f>
        <v>21.5</v>
      </c>
      <c r="E13" s="111">
        <f>[9]Abril!$D$8</f>
        <v>21.4</v>
      </c>
      <c r="F13" s="111">
        <f>[9]Abril!$D$9</f>
        <v>14.4</v>
      </c>
      <c r="G13" s="111">
        <f>[9]Abril!$D$10</f>
        <v>18.2</v>
      </c>
      <c r="H13" s="111">
        <f>[9]Abril!$D$11</f>
        <v>18.100000000000001</v>
      </c>
      <c r="I13" s="111">
        <f>[9]Abril!$D$12</f>
        <v>21.1</v>
      </c>
      <c r="J13" s="111">
        <f>[9]Abril!$D$13</f>
        <v>18.399999999999999</v>
      </c>
      <c r="K13" s="111">
        <f>[9]Abril!$D$14</f>
        <v>17.600000000000001</v>
      </c>
      <c r="L13" s="111">
        <f>[9]Abril!$D$15</f>
        <v>18.8</v>
      </c>
      <c r="M13" s="111">
        <f>[9]Abril!$D$16</f>
        <v>19.899999999999999</v>
      </c>
      <c r="N13" s="111">
        <f>[9]Abril!$D$17</f>
        <v>19.2</v>
      </c>
      <c r="O13" s="111">
        <f>[9]Abril!$D$18</f>
        <v>19.2</v>
      </c>
      <c r="P13" s="111">
        <f>[9]Abril!$D$19</f>
        <v>19.100000000000001</v>
      </c>
      <c r="Q13" s="111">
        <f>[9]Abril!$D$20</f>
        <v>20</v>
      </c>
      <c r="R13" s="111">
        <f>[9]Abril!$D$21</f>
        <v>20.399999999999999</v>
      </c>
      <c r="S13" s="111">
        <f>[9]Abril!$D$22</f>
        <v>19.8</v>
      </c>
      <c r="T13" s="111">
        <f>[9]Abril!$D$23</f>
        <v>19.7</v>
      </c>
      <c r="U13" s="111">
        <f>[9]Abril!$D$24</f>
        <v>19.600000000000001</v>
      </c>
      <c r="V13" s="111">
        <f>[9]Abril!$D$25</f>
        <v>18.899999999999999</v>
      </c>
      <c r="W13" s="111">
        <f>[9]Abril!$D$26</f>
        <v>17.8</v>
      </c>
      <c r="X13" s="111">
        <f>[9]Abril!$D$27</f>
        <v>19</v>
      </c>
      <c r="Y13" s="111">
        <f>[9]Abril!$D$28</f>
        <v>16.8</v>
      </c>
      <c r="Z13" s="111">
        <f>[9]Abril!$D$29</f>
        <v>18.3</v>
      </c>
      <c r="AA13" s="111">
        <f>[9]Abril!$D$30</f>
        <v>20.7</v>
      </c>
      <c r="AB13" s="111">
        <f>[9]Abril!$D$31</f>
        <v>20.2</v>
      </c>
      <c r="AC13" s="111">
        <f>[9]Abril!$D$32</f>
        <v>17</v>
      </c>
      <c r="AD13" s="111">
        <f>[9]Abril!$D$33</f>
        <v>10.5</v>
      </c>
      <c r="AE13" s="111">
        <f>[9]Abril!$D$34</f>
        <v>9.6999999999999993</v>
      </c>
      <c r="AF13" s="116">
        <f t="shared" si="1"/>
        <v>9.6999999999999993</v>
      </c>
      <c r="AG13" s="115">
        <f t="shared" si="2"/>
        <v>18.543333333333337</v>
      </c>
    </row>
    <row r="14" spans="1:35" x14ac:dyDescent="0.2">
      <c r="A14" s="48" t="s">
        <v>147</v>
      </c>
      <c r="B14" s="111">
        <f>[10]Abril!$D$5</f>
        <v>20</v>
      </c>
      <c r="C14" s="111">
        <f>[10]Abril!$D$6</f>
        <v>22.1</v>
      </c>
      <c r="D14" s="111">
        <f>[10]Abril!$D$7</f>
        <v>21</v>
      </c>
      <c r="E14" s="111">
        <f>[10]Abril!$D$8</f>
        <v>21.2</v>
      </c>
      <c r="F14" s="111">
        <f>[10]Abril!$D$9</f>
        <v>19.7</v>
      </c>
      <c r="G14" s="111">
        <f>[10]Abril!$D$10</f>
        <v>18.600000000000001</v>
      </c>
      <c r="H14" s="111">
        <f>[10]Abril!$D$11</f>
        <v>20.6</v>
      </c>
      <c r="I14" s="111">
        <f>[10]Abril!$D$12</f>
        <v>20.3</v>
      </c>
      <c r="J14" s="111">
        <f>[10]Abril!$D$13</f>
        <v>18.3</v>
      </c>
      <c r="K14" s="111">
        <f>[10]Abril!$D$14</f>
        <v>19.899999999999999</v>
      </c>
      <c r="L14" s="111">
        <f>[10]Abril!$D$15</f>
        <v>19.8</v>
      </c>
      <c r="M14" s="111">
        <f>[10]Abril!$D$16</f>
        <v>21.9</v>
      </c>
      <c r="N14" s="111">
        <f>[10]Abril!$D$17</f>
        <v>18.7</v>
      </c>
      <c r="O14" s="111">
        <f>[10]Abril!$D$18</f>
        <v>19.899999999999999</v>
      </c>
      <c r="P14" s="111">
        <f>[10]Abril!$D$19</f>
        <v>21.1</v>
      </c>
      <c r="Q14" s="111">
        <f>[10]Abril!$D$20</f>
        <v>21.1</v>
      </c>
      <c r="R14" s="111">
        <f>[10]Abril!$D$21</f>
        <v>21.3</v>
      </c>
      <c r="S14" s="111">
        <f>[10]Abril!$D$22</f>
        <v>20.9</v>
      </c>
      <c r="T14" s="111">
        <f>[10]Abril!$D$23</f>
        <v>19.3</v>
      </c>
      <c r="U14" s="111">
        <f>[10]Abril!$D$24</f>
        <v>21.4</v>
      </c>
      <c r="V14" s="111">
        <f>[10]Abril!$D$25</f>
        <v>21.4</v>
      </c>
      <c r="W14" s="111">
        <f>[10]Abril!$D$26</f>
        <v>20.3</v>
      </c>
      <c r="X14" s="111">
        <f>[10]Abril!$D$27</f>
        <v>20.8</v>
      </c>
      <c r="Y14" s="111">
        <f>[10]Abril!$D$28</f>
        <v>20.5</v>
      </c>
      <c r="Z14" s="111">
        <f>[10]Abril!$D$29</f>
        <v>19.7</v>
      </c>
      <c r="AA14" s="111">
        <f>[10]Abril!$D$30</f>
        <v>21.1</v>
      </c>
      <c r="AB14" s="111">
        <f>[10]Abril!$D$31</f>
        <v>20.5</v>
      </c>
      <c r="AC14" s="111">
        <f>[10]Abril!$D$32</f>
        <v>20.399999999999999</v>
      </c>
      <c r="AD14" s="111">
        <f>[10]Abril!$D$33</f>
        <v>16.3</v>
      </c>
      <c r="AE14" s="111">
        <f>[10]Abril!$D$34</f>
        <v>12.9</v>
      </c>
      <c r="AF14" s="116">
        <f t="shared" si="1"/>
        <v>12.9</v>
      </c>
      <c r="AG14" s="115">
        <f t="shared" si="2"/>
        <v>20.033333333333328</v>
      </c>
      <c r="AI14" s="12" t="s">
        <v>35</v>
      </c>
    </row>
    <row r="15" spans="1:35" x14ac:dyDescent="0.2">
      <c r="A15" s="48" t="s">
        <v>2</v>
      </c>
      <c r="B15" s="111">
        <f>[11]Abril!$D$5</f>
        <v>20.399999999999999</v>
      </c>
      <c r="C15" s="111">
        <f>[11]Abril!$D$6</f>
        <v>21</v>
      </c>
      <c r="D15" s="111">
        <f>[11]Abril!$D$7</f>
        <v>20.5</v>
      </c>
      <c r="E15" s="111">
        <f>[11]Abril!$D$8</f>
        <v>22.6</v>
      </c>
      <c r="F15" s="111">
        <f>[11]Abril!$D$9</f>
        <v>18.100000000000001</v>
      </c>
      <c r="G15" s="111">
        <f>[11]Abril!$D$10</f>
        <v>18.7</v>
      </c>
      <c r="H15" s="111">
        <f>[11]Abril!$D$11</f>
        <v>20.3</v>
      </c>
      <c r="I15" s="111">
        <f>[11]Abril!$D$12</f>
        <v>21</v>
      </c>
      <c r="J15" s="111">
        <f>[11]Abril!$D$13</f>
        <v>19.399999999999999</v>
      </c>
      <c r="K15" s="111">
        <f>[11]Abril!$D$14</f>
        <v>19.8</v>
      </c>
      <c r="L15" s="111">
        <f>[11]Abril!$D$15</f>
        <v>21.5</v>
      </c>
      <c r="M15" s="111">
        <f>[11]Abril!$D$16</f>
        <v>20.7</v>
      </c>
      <c r="N15" s="111">
        <f>[11]Abril!$D$17</f>
        <v>19.2</v>
      </c>
      <c r="O15" s="111">
        <f>[11]Abril!$D$18</f>
        <v>19.899999999999999</v>
      </c>
      <c r="P15" s="111">
        <f>[11]Abril!$D$19</f>
        <v>20.5</v>
      </c>
      <c r="Q15" s="111">
        <f>[11]Abril!$D$20</f>
        <v>20.9</v>
      </c>
      <c r="R15" s="111">
        <f>[11]Abril!$D$21</f>
        <v>21.6</v>
      </c>
      <c r="S15" s="111">
        <f>[11]Abril!$D$22</f>
        <v>19.5</v>
      </c>
      <c r="T15" s="111">
        <f>[11]Abril!$D$23</f>
        <v>19.600000000000001</v>
      </c>
      <c r="U15" s="111">
        <f>[11]Abril!$D$24</f>
        <v>20.6</v>
      </c>
      <c r="V15" s="111">
        <f>[11]Abril!$D$25</f>
        <v>21.5</v>
      </c>
      <c r="W15" s="111">
        <f>[11]Abril!$D$26</f>
        <v>21.9</v>
      </c>
      <c r="X15" s="111">
        <f>[11]Abril!$D$27</f>
        <v>22.4</v>
      </c>
      <c r="Y15" s="111">
        <f>[11]Abril!$D$28</f>
        <v>21.3</v>
      </c>
      <c r="Z15" s="111">
        <f>[11]Abril!$D$29</f>
        <v>19.2</v>
      </c>
      <c r="AA15" s="111">
        <f>[11]Abril!$D$30</f>
        <v>21.1</v>
      </c>
      <c r="AB15" s="111">
        <f>[11]Abril!$D$31</f>
        <v>20.6</v>
      </c>
      <c r="AC15" s="111">
        <f>[11]Abril!$D$32</f>
        <v>19.7</v>
      </c>
      <c r="AD15" s="111">
        <f>[11]Abril!$D$33</f>
        <v>14.6</v>
      </c>
      <c r="AE15" s="111">
        <f>[11]Abril!$D$34</f>
        <v>13.8</v>
      </c>
      <c r="AF15" s="116">
        <f t="shared" si="1"/>
        <v>13.8</v>
      </c>
      <c r="AG15" s="115">
        <f t="shared" si="2"/>
        <v>20.063333333333336</v>
      </c>
      <c r="AI15" s="12" t="s">
        <v>35</v>
      </c>
    </row>
    <row r="16" spans="1:35" x14ac:dyDescent="0.2">
      <c r="A16" s="48" t="s">
        <v>3</v>
      </c>
      <c r="B16" s="111">
        <f>[12]Abril!$D$5</f>
        <v>22.3</v>
      </c>
      <c r="C16" s="111">
        <f>[12]Abril!$D$6</f>
        <v>21.4</v>
      </c>
      <c r="D16" s="111">
        <f>[12]Abril!$D$7</f>
        <v>22.5</v>
      </c>
      <c r="E16" s="111">
        <f>[12]Abril!$D$8</f>
        <v>22.2</v>
      </c>
      <c r="F16" s="111">
        <f>[12]Abril!$D$9</f>
        <v>22</v>
      </c>
      <c r="G16" s="111">
        <f>[12]Abril!$D$10</f>
        <v>19.7</v>
      </c>
      <c r="H16" s="111">
        <f>[12]Abril!$D$11</f>
        <v>20.2</v>
      </c>
      <c r="I16" s="111">
        <f>[12]Abril!$D$12</f>
        <v>22</v>
      </c>
      <c r="J16" s="111">
        <f>[12]Abril!$D$13</f>
        <v>21.9</v>
      </c>
      <c r="K16" s="111">
        <f>[12]Abril!$D$14</f>
        <v>19.2</v>
      </c>
      <c r="L16" s="111">
        <f>[12]Abril!$D$15</f>
        <v>20.2</v>
      </c>
      <c r="M16" s="111">
        <f>[12]Abril!$D$16</f>
        <v>19.899999999999999</v>
      </c>
      <c r="N16" s="111">
        <f>[12]Abril!$D$17</f>
        <v>19.8</v>
      </c>
      <c r="O16" s="111">
        <f>[12]Abril!$D$18</f>
        <v>21</v>
      </c>
      <c r="P16" s="111">
        <f>[12]Abril!$D$19</f>
        <v>20.9</v>
      </c>
      <c r="Q16" s="111">
        <f>[12]Abril!$D$20</f>
        <v>20.2</v>
      </c>
      <c r="R16" s="111">
        <f>[12]Abril!$D$21</f>
        <v>22</v>
      </c>
      <c r="S16" s="111">
        <f>[12]Abril!$D$22</f>
        <v>19.8</v>
      </c>
      <c r="T16" s="111">
        <f>[12]Abril!$D$23</f>
        <v>19.5</v>
      </c>
      <c r="U16" s="111">
        <f>[12]Abril!$D$24</f>
        <v>19.3</v>
      </c>
      <c r="V16" s="111">
        <f>[12]Abril!$D$25</f>
        <v>21.4</v>
      </c>
      <c r="W16" s="111">
        <f>[12]Abril!$D$26</f>
        <v>18.899999999999999</v>
      </c>
      <c r="X16" s="111">
        <f>[12]Abril!$D$27</f>
        <v>20.7</v>
      </c>
      <c r="Y16" s="111">
        <f>[12]Abril!$D$28</f>
        <v>21.1</v>
      </c>
      <c r="Z16" s="111">
        <f>[12]Abril!$D$29</f>
        <v>20.8</v>
      </c>
      <c r="AA16" s="111">
        <f>[12]Abril!$D$30</f>
        <v>20.6</v>
      </c>
      <c r="AB16" s="111">
        <f>[12]Abril!$D$31</f>
        <v>20</v>
      </c>
      <c r="AC16" s="111">
        <f>[12]Abril!$D$32</f>
        <v>20.6</v>
      </c>
      <c r="AD16" s="111">
        <f>[12]Abril!$D$33</f>
        <v>20.7</v>
      </c>
      <c r="AE16" s="111">
        <f>[12]Abril!$D$34</f>
        <v>15.4</v>
      </c>
      <c r="AF16" s="116">
        <f t="shared" si="1"/>
        <v>15.4</v>
      </c>
      <c r="AG16" s="115">
        <f t="shared" si="2"/>
        <v>20.54</v>
      </c>
      <c r="AI16" s="12"/>
    </row>
    <row r="17" spans="1:38" hidden="1" x14ac:dyDescent="0.2">
      <c r="A17" s="48" t="s">
        <v>4</v>
      </c>
      <c r="B17" s="111" t="str">
        <f>[13]Abril!$D$5</f>
        <v>*</v>
      </c>
      <c r="C17" s="111" t="str">
        <f>[13]Abril!$D$6</f>
        <v>*</v>
      </c>
      <c r="D17" s="111" t="str">
        <f>[13]Abril!$D$7</f>
        <v>*</v>
      </c>
      <c r="E17" s="111" t="str">
        <f>[13]Abril!$D$8</f>
        <v>*</v>
      </c>
      <c r="F17" s="111" t="str">
        <f>[13]Abril!$D$9</f>
        <v>*</v>
      </c>
      <c r="G17" s="111" t="str">
        <f>[13]Abril!$D$10</f>
        <v>*</v>
      </c>
      <c r="H17" s="111" t="str">
        <f>[13]Abril!$D$11</f>
        <v>*</v>
      </c>
      <c r="I17" s="111" t="str">
        <f>[13]Abril!$D$12</f>
        <v>*</v>
      </c>
      <c r="J17" s="111" t="str">
        <f>[13]Abril!$D$13</f>
        <v>*</v>
      </c>
      <c r="K17" s="111" t="str">
        <f>[13]Abril!$D$14</f>
        <v>*</v>
      </c>
      <c r="L17" s="111" t="str">
        <f>[13]Abril!$D$15</f>
        <v>*</v>
      </c>
      <c r="M17" s="111" t="str">
        <f>[13]Abril!$D$16</f>
        <v>*</v>
      </c>
      <c r="N17" s="111" t="str">
        <f>[13]Abril!$D$17</f>
        <v>*</v>
      </c>
      <c r="O17" s="111" t="str">
        <f>[13]Abril!$D$18</f>
        <v>*</v>
      </c>
      <c r="P17" s="111" t="str">
        <f>[13]Abril!$D$19</f>
        <v>*</v>
      </c>
      <c r="Q17" s="111" t="str">
        <f>[13]Abril!$D$20</f>
        <v>*</v>
      </c>
      <c r="R17" s="111" t="str">
        <f>[13]Abril!$D$21</f>
        <v>*</v>
      </c>
      <c r="S17" s="111" t="str">
        <f>[13]Abril!$D$22</f>
        <v>*</v>
      </c>
      <c r="T17" s="111" t="str">
        <f>[13]Abril!$D$23</f>
        <v>*</v>
      </c>
      <c r="U17" s="111" t="str">
        <f>[13]Abril!$D$24</f>
        <v>*</v>
      </c>
      <c r="V17" s="111" t="str">
        <f>[13]Abril!$D$25</f>
        <v>*</v>
      </c>
      <c r="W17" s="111" t="str">
        <f>[13]Abril!$D$26</f>
        <v>*</v>
      </c>
      <c r="X17" s="111" t="str">
        <f>[13]Abril!$D$27</f>
        <v>*</v>
      </c>
      <c r="Y17" s="111" t="str">
        <f>[13]Abril!$D$28</f>
        <v>*</v>
      </c>
      <c r="Z17" s="111" t="str">
        <f>[13]Abril!$D$29</f>
        <v>*</v>
      </c>
      <c r="AA17" s="111" t="str">
        <f>[13]Abril!$D$30</f>
        <v>*</v>
      </c>
      <c r="AB17" s="111" t="str">
        <f>[13]Abril!$D$31</f>
        <v>*</v>
      </c>
      <c r="AC17" s="111" t="str">
        <f>[13]Abril!$D$32</f>
        <v>*</v>
      </c>
      <c r="AD17" s="111" t="str">
        <f>[13]Abril!$D$33</f>
        <v>*</v>
      </c>
      <c r="AE17" s="111" t="str">
        <f>[13]Abril!$D$34</f>
        <v>*</v>
      </c>
      <c r="AF17" s="116" t="s">
        <v>197</v>
      </c>
      <c r="AG17" s="115" t="s">
        <v>197</v>
      </c>
    </row>
    <row r="18" spans="1:38" x14ac:dyDescent="0.2">
      <c r="A18" s="48" t="s">
        <v>5</v>
      </c>
      <c r="B18" s="111">
        <f>[14]Abril!$D$5</f>
        <v>17.100000000000001</v>
      </c>
      <c r="C18" s="111">
        <f>[14]Abril!$D$6</f>
        <v>16.399999999999999</v>
      </c>
      <c r="D18" s="111">
        <f>[14]Abril!$D$7</f>
        <v>20.8</v>
      </c>
      <c r="E18" s="111">
        <f>[14]Abril!$D$8</f>
        <v>22.8</v>
      </c>
      <c r="F18" s="111">
        <f>[14]Abril!$D$9</f>
        <v>17.3</v>
      </c>
      <c r="G18" s="111">
        <f>[14]Abril!$D$10</f>
        <v>18.7</v>
      </c>
      <c r="H18" s="111">
        <f>[14]Abril!$D$11</f>
        <v>22.1</v>
      </c>
      <c r="I18" s="111">
        <f>[14]Abril!$D$12</f>
        <v>21.4</v>
      </c>
      <c r="J18" s="111">
        <f>[14]Abril!$D$13</f>
        <v>21.2</v>
      </c>
      <c r="K18" s="111">
        <f>[14]Abril!$D$14</f>
        <v>20.8</v>
      </c>
      <c r="L18" s="111">
        <f>[14]Abril!$D$15</f>
        <v>22.9</v>
      </c>
      <c r="M18" s="111">
        <f>[14]Abril!$D$16</f>
        <v>22.9</v>
      </c>
      <c r="N18" s="111">
        <f>[14]Abril!$D$17</f>
        <v>22.8</v>
      </c>
      <c r="O18" s="111">
        <f>[14]Abril!$D$18</f>
        <v>22.4</v>
      </c>
      <c r="P18" s="111">
        <f>[14]Abril!$D$19</f>
        <v>23.5</v>
      </c>
      <c r="Q18" s="111">
        <f>[14]Abril!$D$20</f>
        <v>23.7</v>
      </c>
      <c r="R18" s="111">
        <f>[14]Abril!$D$21</f>
        <v>23.9</v>
      </c>
      <c r="S18" s="111">
        <f>[14]Abril!$D$22</f>
        <v>24.4</v>
      </c>
      <c r="T18" s="111">
        <f>[14]Abril!$D$23</f>
        <v>24.5</v>
      </c>
      <c r="U18" s="111">
        <f>[14]Abril!$D$24</f>
        <v>23.7</v>
      </c>
      <c r="V18" s="111">
        <f>[14]Abril!$D$25</f>
        <v>24.2</v>
      </c>
      <c r="W18" s="111">
        <f>[14]Abril!$D$26</f>
        <v>23.7</v>
      </c>
      <c r="X18" s="111">
        <f>[14]Abril!$D$27</f>
        <v>24.3</v>
      </c>
      <c r="Y18" s="111">
        <f>[14]Abril!$D$28</f>
        <v>24.3</v>
      </c>
      <c r="Z18" s="111">
        <f>[14]Abril!$D$29</f>
        <v>23</v>
      </c>
      <c r="AA18" s="111">
        <f>[14]Abril!$D$30</f>
        <v>25</v>
      </c>
      <c r="AB18" s="111">
        <f>[14]Abril!$D$31</f>
        <v>25.4</v>
      </c>
      <c r="AC18" s="111">
        <f>[14]Abril!$D$32</f>
        <v>21.3</v>
      </c>
      <c r="AD18" s="111">
        <f>[14]Abril!$D$33</f>
        <v>20.100000000000001</v>
      </c>
      <c r="AE18" s="111">
        <f>[14]Abril!$D$34</f>
        <v>18.399999999999999</v>
      </c>
      <c r="AF18" s="116">
        <f t="shared" si="1"/>
        <v>16.399999999999999</v>
      </c>
      <c r="AG18" s="115">
        <f>AVERAGE(B18:AE18)</f>
        <v>22.099999999999991</v>
      </c>
      <c r="AH18" s="12" t="s">
        <v>35</v>
      </c>
      <c r="AK18" t="s">
        <v>35</v>
      </c>
    </row>
    <row r="19" spans="1:38" hidden="1" x14ac:dyDescent="0.2">
      <c r="A19" s="48" t="s">
        <v>33</v>
      </c>
      <c r="B19" s="111" t="str">
        <f>[15]Abril!$D$5</f>
        <v>*</v>
      </c>
      <c r="C19" s="111" t="str">
        <f>[15]Abril!$D$6</f>
        <v>*</v>
      </c>
      <c r="D19" s="111" t="str">
        <f>[15]Abril!$D$7</f>
        <v>*</v>
      </c>
      <c r="E19" s="111" t="str">
        <f>[15]Abril!$D$8</f>
        <v>*</v>
      </c>
      <c r="F19" s="111" t="str">
        <f>[15]Abril!$D$9</f>
        <v>*</v>
      </c>
      <c r="G19" s="111" t="str">
        <f>[15]Abril!$D$10</f>
        <v>*</v>
      </c>
      <c r="H19" s="111" t="str">
        <f>[15]Abril!$D$11</f>
        <v>*</v>
      </c>
      <c r="I19" s="111" t="str">
        <f>[15]Abril!$D$12</f>
        <v>*</v>
      </c>
      <c r="J19" s="111" t="str">
        <f>[15]Abril!$D$13</f>
        <v>*</v>
      </c>
      <c r="K19" s="111" t="str">
        <f>[15]Abril!$D$14</f>
        <v>*</v>
      </c>
      <c r="L19" s="111" t="str">
        <f>[15]Abril!$D$15</f>
        <v>*</v>
      </c>
      <c r="M19" s="111" t="str">
        <f>[15]Abril!$D$16</f>
        <v>*</v>
      </c>
      <c r="N19" s="111" t="str">
        <f>[15]Abril!$D$17</f>
        <v>*</v>
      </c>
      <c r="O19" s="111" t="str">
        <f>[15]Abril!$D$18</f>
        <v>*</v>
      </c>
      <c r="P19" s="111" t="str">
        <f>[15]Abril!$D$19</f>
        <v>*</v>
      </c>
      <c r="Q19" s="111" t="str">
        <f>[15]Abril!$D$20</f>
        <v>*</v>
      </c>
      <c r="R19" s="111" t="str">
        <f>[15]Abril!$D$21</f>
        <v>*</v>
      </c>
      <c r="S19" s="111" t="str">
        <f>[15]Abril!$D$22</f>
        <v>*</v>
      </c>
      <c r="T19" s="111" t="str">
        <f>[15]Abril!$D$23</f>
        <v>*</v>
      </c>
      <c r="U19" s="111" t="str">
        <f>[15]Abril!$D$24</f>
        <v>*</v>
      </c>
      <c r="V19" s="111" t="str">
        <f>[15]Abril!$D$25</f>
        <v>*</v>
      </c>
      <c r="W19" s="111" t="str">
        <f>[15]Abril!$D$26</f>
        <v>*</v>
      </c>
      <c r="X19" s="111" t="str">
        <f>[15]Abril!$D$27</f>
        <v>*</v>
      </c>
      <c r="Y19" s="111" t="str">
        <f>[15]Abril!$D$28</f>
        <v>*</v>
      </c>
      <c r="Z19" s="111" t="str">
        <f>[15]Abril!$D$29</f>
        <v>*</v>
      </c>
      <c r="AA19" s="111" t="str">
        <f>[15]Abril!$D$30</f>
        <v>*</v>
      </c>
      <c r="AB19" s="111" t="str">
        <f>[15]Abril!$D$31</f>
        <v>*</v>
      </c>
      <c r="AC19" s="111" t="str">
        <f>[15]Abril!$D$32</f>
        <v>*</v>
      </c>
      <c r="AD19" s="111" t="str">
        <f>[15]Abril!$D$33</f>
        <v>*</v>
      </c>
      <c r="AE19" s="111" t="str">
        <f>[15]Abril!$D$34</f>
        <v>*</v>
      </c>
      <c r="AF19" s="116" t="s">
        <v>197</v>
      </c>
      <c r="AG19" s="115" t="s">
        <v>197</v>
      </c>
      <c r="AI19" t="s">
        <v>35</v>
      </c>
    </row>
    <row r="20" spans="1:38" x14ac:dyDescent="0.2">
      <c r="A20" s="48" t="s">
        <v>6</v>
      </c>
      <c r="B20" s="111">
        <f>[16]Abril!$D$5</f>
        <v>21.8</v>
      </c>
      <c r="C20" s="111">
        <f>[16]Abril!$D$6</f>
        <v>21.5</v>
      </c>
      <c r="D20" s="111">
        <f>[16]Abril!$D$7</f>
        <v>24</v>
      </c>
      <c r="E20" s="111">
        <f>[16]Abril!$D$8</f>
        <v>22.8</v>
      </c>
      <c r="F20" s="111">
        <f>[16]Abril!$D$9</f>
        <v>22.5</v>
      </c>
      <c r="G20" s="111">
        <f>[16]Abril!$D$10</f>
        <v>22.6</v>
      </c>
      <c r="H20" s="111">
        <f>[16]Abril!$D$11</f>
        <v>20.8</v>
      </c>
      <c r="I20" s="111">
        <f>[16]Abril!$D$12</f>
        <v>21.4</v>
      </c>
      <c r="J20" s="111">
        <f>[16]Abril!$D$13</f>
        <v>20.7</v>
      </c>
      <c r="K20" s="111">
        <f>[16]Abril!$D$14</f>
        <v>20.9</v>
      </c>
      <c r="L20" s="111">
        <f>[16]Abril!$D$15</f>
        <v>21.7</v>
      </c>
      <c r="M20" s="111">
        <f>[16]Abril!$D$16</f>
        <v>22.8</v>
      </c>
      <c r="N20" s="111">
        <f>[16]Abril!$D$17</f>
        <v>20.9</v>
      </c>
      <c r="O20" s="111">
        <f>[16]Abril!$D$18</f>
        <v>21.6</v>
      </c>
      <c r="P20" s="111">
        <f>[16]Abril!$D$19</f>
        <v>22.1</v>
      </c>
      <c r="Q20" s="111">
        <f>[16]Abril!$D$20</f>
        <v>21.7</v>
      </c>
      <c r="R20" s="111">
        <f>[16]Abril!$D$21</f>
        <v>21.9</v>
      </c>
      <c r="S20" s="111">
        <f>[16]Abril!$D$22</f>
        <v>21.8</v>
      </c>
      <c r="T20" s="111">
        <f>[16]Abril!$D$23</f>
        <v>21.3</v>
      </c>
      <c r="U20" s="111">
        <f>[16]Abril!$D$24</f>
        <v>22</v>
      </c>
      <c r="V20" s="111">
        <f>[16]Abril!$D$25</f>
        <v>22.7</v>
      </c>
      <c r="W20" s="111">
        <f>[16]Abril!$D$26</f>
        <v>22.7</v>
      </c>
      <c r="X20" s="111">
        <f>[16]Abril!$D$27</f>
        <v>21.2</v>
      </c>
      <c r="Y20" s="111">
        <f>[16]Abril!$D$28</f>
        <v>22.8</v>
      </c>
      <c r="Z20" s="111">
        <f>[16]Abril!$D$29</f>
        <v>20.6</v>
      </c>
      <c r="AA20" s="111">
        <f>[16]Abril!$D$30</f>
        <v>22.1</v>
      </c>
      <c r="AB20" s="111">
        <f>[16]Abril!$D$31</f>
        <v>21.8</v>
      </c>
      <c r="AC20" s="111">
        <f>[16]Abril!$D$32</f>
        <v>21.7</v>
      </c>
      <c r="AD20" s="111">
        <f>[16]Abril!$D$33</f>
        <v>21.5</v>
      </c>
      <c r="AE20" s="111">
        <f>[16]Abril!$D$34</f>
        <v>16.899999999999999</v>
      </c>
      <c r="AF20" s="116">
        <f t="shared" si="1"/>
        <v>16.899999999999999</v>
      </c>
      <c r="AG20" s="115">
        <f t="shared" ref="AG20:AG26" si="3">AVERAGE(B20:AE20)</f>
        <v>21.693333333333332</v>
      </c>
      <c r="AI20" t="s">
        <v>35</v>
      </c>
      <c r="AK20" t="s">
        <v>35</v>
      </c>
    </row>
    <row r="21" spans="1:38" x14ac:dyDescent="0.2">
      <c r="A21" s="48" t="s">
        <v>7</v>
      </c>
      <c r="B21" s="111">
        <f>[17]Abril!$D$5</f>
        <v>21.3</v>
      </c>
      <c r="C21" s="111">
        <f>[17]Abril!$D$6</f>
        <v>20.5</v>
      </c>
      <c r="D21" s="111">
        <f>[17]Abril!$D$7</f>
        <v>21.3</v>
      </c>
      <c r="E21" s="111">
        <f>[17]Abril!$D$8</f>
        <v>21.6</v>
      </c>
      <c r="F21" s="111">
        <f>[17]Abril!$D$9</f>
        <v>14.9</v>
      </c>
      <c r="G21" s="111">
        <f>[17]Abril!$D$10</f>
        <v>18</v>
      </c>
      <c r="H21" s="111">
        <f>[17]Abril!$D$11</f>
        <v>18.100000000000001</v>
      </c>
      <c r="I21" s="111">
        <f>[17]Abril!$D$12</f>
        <v>21.1</v>
      </c>
      <c r="J21" s="111">
        <f>[17]Abril!$D$13</f>
        <v>18.5</v>
      </c>
      <c r="K21" s="111">
        <f>[17]Abril!$D$14</f>
        <v>18.3</v>
      </c>
      <c r="L21" s="111">
        <f>[17]Abril!$D$15</f>
        <v>19.8</v>
      </c>
      <c r="M21" s="111">
        <f>[17]Abril!$D$16</f>
        <v>19.399999999999999</v>
      </c>
      <c r="N21" s="111">
        <f>[17]Abril!$D$17</f>
        <v>19.100000000000001</v>
      </c>
      <c r="O21" s="111">
        <f>[17]Abril!$D$18</f>
        <v>19.600000000000001</v>
      </c>
      <c r="P21" s="111">
        <f>[17]Abril!$D$19</f>
        <v>19.8</v>
      </c>
      <c r="Q21" s="111">
        <f>[17]Abril!$D$20</f>
        <v>20.3</v>
      </c>
      <c r="R21" s="111">
        <f>[17]Abril!$D$21</f>
        <v>20.8</v>
      </c>
      <c r="S21" s="111">
        <f>[17]Abril!$D$22</f>
        <v>19</v>
      </c>
      <c r="T21" s="111">
        <f>[17]Abril!$D$23</f>
        <v>19.3</v>
      </c>
      <c r="U21" s="111">
        <f>[17]Abril!$D$24</f>
        <v>19.2</v>
      </c>
      <c r="V21" s="111">
        <f>[17]Abril!$D$25</f>
        <v>19.3</v>
      </c>
      <c r="W21" s="111">
        <f>[17]Abril!$D$26</f>
        <v>20.3</v>
      </c>
      <c r="X21" s="111">
        <f>[17]Abril!$D$27</f>
        <v>19</v>
      </c>
      <c r="Y21" s="111">
        <f>[17]Abril!$D$28</f>
        <v>18</v>
      </c>
      <c r="Z21" s="111">
        <f>[17]Abril!$D$29</f>
        <v>18.100000000000001</v>
      </c>
      <c r="AA21" s="111">
        <f>[17]Abril!$D$30</f>
        <v>21.3</v>
      </c>
      <c r="AB21" s="111">
        <f>[17]Abril!$D$31</f>
        <v>20.6</v>
      </c>
      <c r="AC21" s="111">
        <f>[17]Abril!$D$32</f>
        <v>19.5</v>
      </c>
      <c r="AD21" s="111">
        <f>[17]Abril!$D$33</f>
        <v>11.7</v>
      </c>
      <c r="AE21" s="111">
        <f>[17]Abril!$D$34</f>
        <v>11.5</v>
      </c>
      <c r="AF21" s="116">
        <f t="shared" si="1"/>
        <v>11.5</v>
      </c>
      <c r="AG21" s="115">
        <f t="shared" si="3"/>
        <v>18.97333333333334</v>
      </c>
      <c r="AI21" t="s">
        <v>35</v>
      </c>
      <c r="AJ21" t="s">
        <v>35</v>
      </c>
      <c r="AK21" t="s">
        <v>35</v>
      </c>
    </row>
    <row r="22" spans="1:38" x14ac:dyDescent="0.2">
      <c r="A22" s="48" t="s">
        <v>148</v>
      </c>
      <c r="B22" s="111">
        <f>[18]Abril!$D$5</f>
        <v>22.5</v>
      </c>
      <c r="C22" s="111">
        <f>[18]Abril!$D$6</f>
        <v>22.1</v>
      </c>
      <c r="D22" s="111">
        <f>[18]Abril!$D$7</f>
        <v>22.3</v>
      </c>
      <c r="E22" s="111">
        <f>[18]Abril!$D$8</f>
        <v>23.2</v>
      </c>
      <c r="F22" s="111">
        <f>[18]Abril!$D$9</f>
        <v>16.7</v>
      </c>
      <c r="G22" s="111">
        <f>[18]Abril!$D$10</f>
        <v>17.899999999999999</v>
      </c>
      <c r="H22" s="111">
        <f>[18]Abril!$D$11</f>
        <v>18</v>
      </c>
      <c r="I22" s="111">
        <f>[18]Abril!$D$12</f>
        <v>21.5</v>
      </c>
      <c r="J22" s="111">
        <f>[18]Abril!$D$13</f>
        <v>19.5</v>
      </c>
      <c r="K22" s="111">
        <f>[18]Abril!$D$14</f>
        <v>20</v>
      </c>
      <c r="L22" s="111">
        <f>[18]Abril!$D$15</f>
        <v>20.5</v>
      </c>
      <c r="M22" s="111">
        <f>[18]Abril!$D$16</f>
        <v>20.3</v>
      </c>
      <c r="N22" s="111">
        <f>[18]Abril!$D$17</f>
        <v>20.2</v>
      </c>
      <c r="O22" s="111">
        <f>[18]Abril!$D$18</f>
        <v>19.2</v>
      </c>
      <c r="P22" s="111">
        <f>[18]Abril!$D$19</f>
        <v>19.600000000000001</v>
      </c>
      <c r="Q22" s="111">
        <f>[18]Abril!$D$20</f>
        <v>20.9</v>
      </c>
      <c r="R22" s="111">
        <f>[18]Abril!$D$21</f>
        <v>21.2</v>
      </c>
      <c r="S22" s="111">
        <f>[18]Abril!$D$22</f>
        <v>20.3</v>
      </c>
      <c r="T22" s="111">
        <f>[18]Abril!$D$23</f>
        <v>19.899999999999999</v>
      </c>
      <c r="U22" s="111">
        <f>[18]Abril!$D$24</f>
        <v>18.7</v>
      </c>
      <c r="V22" s="111">
        <f>[18]Abril!$D$25</f>
        <v>20.2</v>
      </c>
      <c r="W22" s="111">
        <f>[18]Abril!$D$26</f>
        <v>19</v>
      </c>
      <c r="X22" s="111">
        <f>[18]Abril!$D$27</f>
        <v>19.600000000000001</v>
      </c>
      <c r="Y22" s="111">
        <f>[18]Abril!$D$28</f>
        <v>18.2</v>
      </c>
      <c r="Z22" s="111">
        <f>[18]Abril!$D$29</f>
        <v>18.899999999999999</v>
      </c>
      <c r="AA22" s="111">
        <f>[18]Abril!$D$30</f>
        <v>21.1</v>
      </c>
      <c r="AB22" s="111">
        <f>[18]Abril!$D$31</f>
        <v>20.7</v>
      </c>
      <c r="AC22" s="111">
        <f>[18]Abril!$D$32</f>
        <v>19</v>
      </c>
      <c r="AD22" s="111">
        <f>[18]Abril!$D$33</f>
        <v>12.1</v>
      </c>
      <c r="AE22" s="111">
        <f>[18]Abril!$D$34</f>
        <v>10.7</v>
      </c>
      <c r="AF22" s="116">
        <f t="shared" si="1"/>
        <v>10.7</v>
      </c>
      <c r="AG22" s="115">
        <f t="shared" si="3"/>
        <v>19.466666666666672</v>
      </c>
      <c r="AI22" t="s">
        <v>35</v>
      </c>
      <c r="AL22" t="s">
        <v>35</v>
      </c>
    </row>
    <row r="23" spans="1:38" x14ac:dyDescent="0.2">
      <c r="A23" s="48" t="s">
        <v>149</v>
      </c>
      <c r="B23" s="111">
        <f>[19]Abril!$D$5</f>
        <v>22.7</v>
      </c>
      <c r="C23" s="111">
        <f>[19]Abril!$D$6</f>
        <v>21.5</v>
      </c>
      <c r="D23" s="111">
        <f>[19]Abril!$D$7</f>
        <v>22.3</v>
      </c>
      <c r="E23" s="111">
        <f>[19]Abril!$D$8</f>
        <v>21.3</v>
      </c>
      <c r="F23" s="111">
        <f>[19]Abril!$D$9</f>
        <v>14.2</v>
      </c>
      <c r="G23" s="111">
        <f>[19]Abril!$D$10</f>
        <v>18.7</v>
      </c>
      <c r="H23" s="111">
        <f>[19]Abril!$D$11</f>
        <v>18.3</v>
      </c>
      <c r="I23" s="111">
        <f>[19]Abril!$D$12</f>
        <v>20.8</v>
      </c>
      <c r="J23" s="111">
        <f>[19]Abril!$D$13</f>
        <v>19.2</v>
      </c>
      <c r="K23" s="111">
        <f>[19]Abril!$D$14</f>
        <v>15.9</v>
      </c>
      <c r="L23" s="111">
        <f>[19]Abril!$D$15</f>
        <v>15.8</v>
      </c>
      <c r="M23" s="111">
        <f>[19]Abril!$D$16</f>
        <v>19.8</v>
      </c>
      <c r="N23" s="111">
        <f>[19]Abril!$D$17</f>
        <v>20.100000000000001</v>
      </c>
      <c r="O23" s="111">
        <f>[19]Abril!$D$18</f>
        <v>16.3</v>
      </c>
      <c r="P23" s="111">
        <f>[19]Abril!$D$19</f>
        <v>18.3</v>
      </c>
      <c r="Q23" s="111">
        <f>[19]Abril!$D$20</f>
        <v>19.7</v>
      </c>
      <c r="R23" s="111">
        <f>[19]Abril!$D$21</f>
        <v>18.399999999999999</v>
      </c>
      <c r="S23" s="111">
        <f>[19]Abril!$D$22</f>
        <v>20.3</v>
      </c>
      <c r="T23" s="111">
        <f>[19]Abril!$D$23</f>
        <v>19.399999999999999</v>
      </c>
      <c r="U23" s="111">
        <f>[19]Abril!$D$24</f>
        <v>17.600000000000001</v>
      </c>
      <c r="V23" s="111">
        <f>[19]Abril!$D$25</f>
        <v>17.8</v>
      </c>
      <c r="W23" s="111">
        <f>[19]Abril!$D$26</f>
        <v>17.2</v>
      </c>
      <c r="X23" s="111">
        <f>[19]Abril!$D$27</f>
        <v>18.7</v>
      </c>
      <c r="Y23" s="111">
        <f>[19]Abril!$D$28</f>
        <v>16.899999999999999</v>
      </c>
      <c r="Z23" s="111">
        <f>[19]Abril!$D$29</f>
        <v>17.899999999999999</v>
      </c>
      <c r="AA23" s="111">
        <f>[19]Abril!$D$30</f>
        <v>20.9</v>
      </c>
      <c r="AB23" s="111">
        <f>[19]Abril!$D$31</f>
        <v>20.2</v>
      </c>
      <c r="AC23" s="111">
        <f>[19]Abril!$D$32</f>
        <v>17.600000000000001</v>
      </c>
      <c r="AD23" s="111">
        <f>[19]Abril!$D$33</f>
        <v>8.5</v>
      </c>
      <c r="AE23" s="111">
        <f>[19]Abril!$D$34</f>
        <v>7.4</v>
      </c>
      <c r="AF23" s="116">
        <f t="shared" si="1"/>
        <v>7.4</v>
      </c>
      <c r="AG23" s="115">
        <f t="shared" si="3"/>
        <v>18.123333333333331</v>
      </c>
      <c r="AH23" s="12" t="s">
        <v>35</v>
      </c>
      <c r="AI23" t="s">
        <v>35</v>
      </c>
      <c r="AK23" t="s">
        <v>35</v>
      </c>
      <c r="AL23" t="s">
        <v>35</v>
      </c>
    </row>
    <row r="24" spans="1:38" x14ac:dyDescent="0.2">
      <c r="A24" s="48" t="s">
        <v>150</v>
      </c>
      <c r="B24" s="111">
        <f>[20]Abril!$D$5</f>
        <v>22.1</v>
      </c>
      <c r="C24" s="111">
        <f>[20]Abril!$D$6</f>
        <v>21.1</v>
      </c>
      <c r="D24" s="111">
        <f>[20]Abril!$D$7</f>
        <v>20.9</v>
      </c>
      <c r="E24" s="111">
        <f>[20]Abril!$D$8</f>
        <v>23.2</v>
      </c>
      <c r="F24" s="111">
        <f>[20]Abril!$D$9</f>
        <v>16.600000000000001</v>
      </c>
      <c r="G24" s="111">
        <f>[20]Abril!$D$10</f>
        <v>17.899999999999999</v>
      </c>
      <c r="H24" s="111">
        <f>[20]Abril!$D$11</f>
        <v>18.100000000000001</v>
      </c>
      <c r="I24" s="111">
        <f>[20]Abril!$D$12</f>
        <v>21.9</v>
      </c>
      <c r="J24" s="111">
        <f>[20]Abril!$D$13</f>
        <v>19.2</v>
      </c>
      <c r="K24" s="111">
        <f>[20]Abril!$D$14</f>
        <v>19.899999999999999</v>
      </c>
      <c r="L24" s="111">
        <f>[20]Abril!$D$15</f>
        <v>20.2</v>
      </c>
      <c r="M24" s="111">
        <f>[20]Abril!$D$16</f>
        <v>20.2</v>
      </c>
      <c r="N24" s="111">
        <f>[20]Abril!$D$17</f>
        <v>20.100000000000001</v>
      </c>
      <c r="O24" s="111">
        <f>[20]Abril!$D$18</f>
        <v>19.8</v>
      </c>
      <c r="P24" s="111">
        <f>[20]Abril!$D$19</f>
        <v>19.8</v>
      </c>
      <c r="Q24" s="111">
        <f>[20]Abril!$D$20</f>
        <v>21.1</v>
      </c>
      <c r="R24" s="111">
        <f>[20]Abril!$D$21</f>
        <v>21.2</v>
      </c>
      <c r="S24" s="111">
        <f>[20]Abril!$D$22</f>
        <v>19.8</v>
      </c>
      <c r="T24" s="111">
        <f>[20]Abril!$D$23</f>
        <v>20</v>
      </c>
      <c r="U24" s="111">
        <f>[20]Abril!$D$24</f>
        <v>19.5</v>
      </c>
      <c r="V24" s="111">
        <f>[20]Abril!$D$25</f>
        <v>19.899999999999999</v>
      </c>
      <c r="W24" s="111">
        <f>[20]Abril!$D$26</f>
        <v>19</v>
      </c>
      <c r="X24" s="111">
        <f>[20]Abril!$D$27</f>
        <v>19.899999999999999</v>
      </c>
      <c r="Y24" s="111">
        <f>[20]Abril!$D$28</f>
        <v>18.8</v>
      </c>
      <c r="Z24" s="111">
        <f>[20]Abril!$D$29</f>
        <v>18.8</v>
      </c>
      <c r="AA24" s="111">
        <f>[20]Abril!$D$30</f>
        <v>21.6</v>
      </c>
      <c r="AB24" s="111">
        <f>[20]Abril!$D$31</f>
        <v>21.2</v>
      </c>
      <c r="AC24" s="111">
        <f>[20]Abril!$D$32</f>
        <v>21</v>
      </c>
      <c r="AD24" s="111">
        <f>[20]Abril!$D$33</f>
        <v>13.1</v>
      </c>
      <c r="AE24" s="111">
        <f>[20]Abril!$D$34</f>
        <v>11.2</v>
      </c>
      <c r="AF24" s="116">
        <f t="shared" si="1"/>
        <v>11.2</v>
      </c>
      <c r="AG24" s="115">
        <f t="shared" si="3"/>
        <v>19.570000000000004</v>
      </c>
      <c r="AI24" t="s">
        <v>35</v>
      </c>
      <c r="AL24" t="s">
        <v>35</v>
      </c>
    </row>
    <row r="25" spans="1:38" x14ac:dyDescent="0.2">
      <c r="A25" s="48" t="s">
        <v>8</v>
      </c>
      <c r="B25" s="111">
        <f>[21]Abril!$D$5</f>
        <v>22.2</v>
      </c>
      <c r="C25" s="111">
        <f>[21]Abril!$D$6</f>
        <v>21.8</v>
      </c>
      <c r="D25" s="111">
        <f>[21]Abril!$D$7</f>
        <v>21.7</v>
      </c>
      <c r="E25" s="111">
        <f>[21]Abril!$D$8</f>
        <v>21.8</v>
      </c>
      <c r="F25" s="111">
        <f>[21]Abril!$D$9</f>
        <v>15.7</v>
      </c>
      <c r="G25" s="111">
        <f>[21]Abril!$D$10</f>
        <v>17.3</v>
      </c>
      <c r="H25" s="111">
        <f>[21]Abril!$D$11</f>
        <v>17.2</v>
      </c>
      <c r="I25" s="111">
        <f>[21]Abril!$D$12</f>
        <v>19.899999999999999</v>
      </c>
      <c r="J25" s="111">
        <f>[21]Abril!$D$13</f>
        <v>19.899999999999999</v>
      </c>
      <c r="K25" s="111">
        <f>[21]Abril!$D$14</f>
        <v>17.2</v>
      </c>
      <c r="L25" s="111">
        <f>[21]Abril!$D$15</f>
        <v>16.8</v>
      </c>
      <c r="M25" s="111">
        <f>[21]Abril!$D$16</f>
        <v>20</v>
      </c>
      <c r="N25" s="111">
        <f>[21]Abril!$D$17</f>
        <v>19.5</v>
      </c>
      <c r="O25" s="111">
        <f>[21]Abril!$D$18</f>
        <v>17.7</v>
      </c>
      <c r="P25" s="111">
        <f>[21]Abril!$D$19</f>
        <v>19.100000000000001</v>
      </c>
      <c r="Q25" s="111">
        <f>[21]Abril!$D$20</f>
        <v>19.100000000000001</v>
      </c>
      <c r="R25" s="111">
        <f>[21]Abril!$D$21</f>
        <v>18.600000000000001</v>
      </c>
      <c r="S25" s="111">
        <f>[21]Abril!$D$22</f>
        <v>19.8</v>
      </c>
      <c r="T25" s="111">
        <f>[21]Abril!$D$23</f>
        <v>19.7</v>
      </c>
      <c r="U25" s="111">
        <f>[21]Abril!$D$24</f>
        <v>18.3</v>
      </c>
      <c r="V25" s="111">
        <f>[21]Abril!$D$25</f>
        <v>18.8</v>
      </c>
      <c r="W25" s="111">
        <f>[21]Abril!$D$26</f>
        <v>18.5</v>
      </c>
      <c r="X25" s="111">
        <f>[21]Abril!$D$27</f>
        <v>19</v>
      </c>
      <c r="Y25" s="111">
        <f>[21]Abril!$D$28</f>
        <v>16.5</v>
      </c>
      <c r="Z25" s="111">
        <f>[21]Abril!$D$29</f>
        <v>17.5</v>
      </c>
      <c r="AA25" s="111">
        <f>[21]Abril!$D$30</f>
        <v>20.6</v>
      </c>
      <c r="AB25" s="111">
        <f>[21]Abril!$D$31</f>
        <v>19.3</v>
      </c>
      <c r="AC25" s="111">
        <f>[21]Abril!$D$32</f>
        <v>19.100000000000001</v>
      </c>
      <c r="AD25" s="111">
        <f>[21]Abril!$D$33</f>
        <v>12.6</v>
      </c>
      <c r="AE25" s="111">
        <f>[21]Abril!$D$34</f>
        <v>10.7</v>
      </c>
      <c r="AF25" s="116">
        <f t="shared" si="1"/>
        <v>10.7</v>
      </c>
      <c r="AG25" s="115">
        <f t="shared" si="3"/>
        <v>18.530000000000008</v>
      </c>
      <c r="AI25" t="s">
        <v>35</v>
      </c>
      <c r="AK25" t="s">
        <v>35</v>
      </c>
    </row>
    <row r="26" spans="1:38" x14ac:dyDescent="0.2">
      <c r="A26" s="48" t="s">
        <v>9</v>
      </c>
      <c r="B26" s="111">
        <f>[22]Abril!$D$5</f>
        <v>23</v>
      </c>
      <c r="C26" s="111">
        <f>[22]Abril!$D$6</f>
        <v>22.9</v>
      </c>
      <c r="D26" s="111">
        <f>[22]Abril!$D$7</f>
        <v>22.8</v>
      </c>
      <c r="E26" s="111">
        <f>[22]Abril!$D$8</f>
        <v>23.2</v>
      </c>
      <c r="F26" s="111">
        <f>[22]Abril!$D$9</f>
        <v>17.7</v>
      </c>
      <c r="G26" s="111">
        <f>[22]Abril!$D$10</f>
        <v>18.2</v>
      </c>
      <c r="H26" s="111">
        <f>[22]Abril!$D$11</f>
        <v>18.3</v>
      </c>
      <c r="I26" s="111">
        <f>[22]Abril!$D$12</f>
        <v>20.8</v>
      </c>
      <c r="J26" s="111">
        <f>[22]Abril!$D$13</f>
        <v>20.2</v>
      </c>
      <c r="K26" s="111">
        <f>[22]Abril!$D$14</f>
        <v>19.899999999999999</v>
      </c>
      <c r="L26" s="111">
        <f>[22]Abril!$D$15</f>
        <v>21.2</v>
      </c>
      <c r="M26" s="111">
        <f>[22]Abril!$D$16</f>
        <v>19.8</v>
      </c>
      <c r="N26" s="111">
        <f>[22]Abril!$D$17</f>
        <v>19.600000000000001</v>
      </c>
      <c r="O26" s="111">
        <f>[22]Abril!$D$18</f>
        <v>19.7</v>
      </c>
      <c r="P26" s="111">
        <f>[22]Abril!$D$19</f>
        <v>20.9</v>
      </c>
      <c r="Q26" s="111">
        <f>[22]Abril!$D$20</f>
        <v>20.5</v>
      </c>
      <c r="R26" s="111">
        <f>[22]Abril!$D$21</f>
        <v>21.3</v>
      </c>
      <c r="S26" s="111">
        <f>[22]Abril!$D$22</f>
        <v>20</v>
      </c>
      <c r="T26" s="111">
        <f>[22]Abril!$D$23</f>
        <v>19.600000000000001</v>
      </c>
      <c r="U26" s="111">
        <f>[22]Abril!$D$24</f>
        <v>19.3</v>
      </c>
      <c r="V26" s="111">
        <f>[22]Abril!$D$25</f>
        <v>20.5</v>
      </c>
      <c r="W26" s="111">
        <f>[22]Abril!$D$26</f>
        <v>19.600000000000001</v>
      </c>
      <c r="X26" s="111">
        <f>[22]Abril!$D$27</f>
        <v>19.7</v>
      </c>
      <c r="Y26" s="111">
        <f>[22]Abril!$D$28</f>
        <v>18.3</v>
      </c>
      <c r="Z26" s="111">
        <f>[22]Abril!$D$29</f>
        <v>18.3</v>
      </c>
      <c r="AA26" s="111">
        <f>[22]Abril!$D$30</f>
        <v>21.8</v>
      </c>
      <c r="AB26" s="111">
        <f>[22]Abril!$D$31</f>
        <v>21.8</v>
      </c>
      <c r="AC26" s="111">
        <f>[22]Abril!$D$32</f>
        <v>19.600000000000001</v>
      </c>
      <c r="AD26" s="111">
        <f>[22]Abril!$D$33</f>
        <v>13.7</v>
      </c>
      <c r="AE26" s="111">
        <f>[22]Abril!$D$34</f>
        <v>14.2</v>
      </c>
      <c r="AF26" s="116">
        <f t="shared" si="1"/>
        <v>13.7</v>
      </c>
      <c r="AG26" s="115">
        <f t="shared" si="3"/>
        <v>19.880000000000003</v>
      </c>
      <c r="AK26" t="s">
        <v>35</v>
      </c>
      <c r="AL26" t="s">
        <v>35</v>
      </c>
    </row>
    <row r="27" spans="1:38" hidden="1" x14ac:dyDescent="0.2">
      <c r="A27" s="48" t="s">
        <v>32</v>
      </c>
      <c r="B27" s="111" t="str">
        <f>[23]Abril!$D$5</f>
        <v>*</v>
      </c>
      <c r="C27" s="111" t="str">
        <f>[23]Abril!$D$6</f>
        <v>*</v>
      </c>
      <c r="D27" s="111" t="str">
        <f>[23]Abril!$D$7</f>
        <v>*</v>
      </c>
      <c r="E27" s="111" t="str">
        <f>[23]Abril!$D$8</f>
        <v>*</v>
      </c>
      <c r="F27" s="111" t="str">
        <f>[23]Abril!$D$9</f>
        <v>*</v>
      </c>
      <c r="G27" s="111" t="str">
        <f>[23]Abril!$D$10</f>
        <v>*</v>
      </c>
      <c r="H27" s="111" t="str">
        <f>[23]Abril!$D$11</f>
        <v>*</v>
      </c>
      <c r="I27" s="111" t="str">
        <f>[23]Abril!$D$12</f>
        <v>*</v>
      </c>
      <c r="J27" s="111" t="str">
        <f>[23]Abril!$D$13</f>
        <v>*</v>
      </c>
      <c r="K27" s="111" t="str">
        <f>[23]Abril!$D$14</f>
        <v>*</v>
      </c>
      <c r="L27" s="111" t="str">
        <f>[23]Abril!$D$15</f>
        <v>*</v>
      </c>
      <c r="M27" s="111" t="str">
        <f>[23]Abril!$D$16</f>
        <v>*</v>
      </c>
      <c r="N27" s="111" t="str">
        <f>[23]Abril!$D$17</f>
        <v>*</v>
      </c>
      <c r="O27" s="111" t="str">
        <f>[23]Abril!$D$18</f>
        <v>*</v>
      </c>
      <c r="P27" s="111" t="str">
        <f>[23]Abril!$D$19</f>
        <v>*</v>
      </c>
      <c r="Q27" s="111" t="str">
        <f>[23]Abril!$D$20</f>
        <v>*</v>
      </c>
      <c r="R27" s="111" t="str">
        <f>[23]Abril!$D$21</f>
        <v>*</v>
      </c>
      <c r="S27" s="111" t="str">
        <f>[23]Abril!$D$22</f>
        <v>*</v>
      </c>
      <c r="T27" s="111" t="str">
        <f>[23]Abril!$D$23</f>
        <v>*</v>
      </c>
      <c r="U27" s="111" t="str">
        <f>[23]Abril!$D$24</f>
        <v>*</v>
      </c>
      <c r="V27" s="111" t="str">
        <f>[23]Abril!$D$25</f>
        <v>*</v>
      </c>
      <c r="W27" s="111" t="str">
        <f>[23]Abril!$D$26</f>
        <v>*</v>
      </c>
      <c r="X27" s="111" t="str">
        <f>[23]Abril!$D$27</f>
        <v>*</v>
      </c>
      <c r="Y27" s="111" t="str">
        <f>[23]Abril!$D$28</f>
        <v>*</v>
      </c>
      <c r="Z27" s="111" t="str">
        <f>[23]Abril!$D$29</f>
        <v>*</v>
      </c>
      <c r="AA27" s="111" t="str">
        <f>[23]Abril!$D$30</f>
        <v>*</v>
      </c>
      <c r="AB27" s="111" t="str">
        <f>[23]Abril!$D$31</f>
        <v>*</v>
      </c>
      <c r="AC27" s="111" t="str">
        <f>[23]Abril!$D$32</f>
        <v>*</v>
      </c>
      <c r="AD27" s="111" t="str">
        <f>[23]Abril!$D$33</f>
        <v>*</v>
      </c>
      <c r="AE27" s="111" t="str">
        <f>[23]Abril!$D$34</f>
        <v>*</v>
      </c>
      <c r="AF27" s="116" t="s">
        <v>197</v>
      </c>
      <c r="AG27" s="115" t="s">
        <v>197</v>
      </c>
      <c r="AL27" t="s">
        <v>35</v>
      </c>
    </row>
    <row r="28" spans="1:38" hidden="1" x14ac:dyDescent="0.2">
      <c r="A28" s="48" t="s">
        <v>10</v>
      </c>
      <c r="B28" s="111" t="str">
        <f>[24]Abril!$D$5</f>
        <v>*</v>
      </c>
      <c r="C28" s="111" t="str">
        <f>[24]Abril!$D$6</f>
        <v>*</v>
      </c>
      <c r="D28" s="111" t="str">
        <f>[24]Abril!$D$7</f>
        <v>*</v>
      </c>
      <c r="E28" s="111" t="str">
        <f>[24]Abril!$D$8</f>
        <v>*</v>
      </c>
      <c r="F28" s="111" t="str">
        <f>[24]Abril!$D$9</f>
        <v>*</v>
      </c>
      <c r="G28" s="111" t="str">
        <f>[24]Abril!$D$10</f>
        <v>*</v>
      </c>
      <c r="H28" s="111" t="str">
        <f>[24]Abril!$D$11</f>
        <v>*</v>
      </c>
      <c r="I28" s="111" t="str">
        <f>[24]Abril!$D$12</f>
        <v>*</v>
      </c>
      <c r="J28" s="111" t="str">
        <f>[24]Abril!$D$13</f>
        <v>*</v>
      </c>
      <c r="K28" s="111" t="str">
        <f>[24]Abril!$D$14</f>
        <v>*</v>
      </c>
      <c r="L28" s="111" t="str">
        <f>[24]Abril!$D$15</f>
        <v>*</v>
      </c>
      <c r="M28" s="111" t="str">
        <f>[24]Abril!$D$16</f>
        <v>*</v>
      </c>
      <c r="N28" s="111" t="str">
        <f>[24]Abril!$D$17</f>
        <v>*</v>
      </c>
      <c r="O28" s="111" t="str">
        <f>[24]Abril!$D$18</f>
        <v>*</v>
      </c>
      <c r="P28" s="111" t="str">
        <f>[24]Abril!$D$19</f>
        <v>*</v>
      </c>
      <c r="Q28" s="111" t="str">
        <f>[24]Abril!$D$20</f>
        <v>*</v>
      </c>
      <c r="R28" s="111" t="str">
        <f>[24]Abril!$D$21</f>
        <v>*</v>
      </c>
      <c r="S28" s="111" t="str">
        <f>[24]Abril!$D$22</f>
        <v>*</v>
      </c>
      <c r="T28" s="111" t="str">
        <f>[24]Abril!$D$23</f>
        <v>*</v>
      </c>
      <c r="U28" s="111" t="str">
        <f>[24]Abril!$D$24</f>
        <v>*</v>
      </c>
      <c r="V28" s="111" t="str">
        <f>[24]Abril!$D$25</f>
        <v>*</v>
      </c>
      <c r="W28" s="111" t="str">
        <f>[24]Abril!$D$26</f>
        <v>*</v>
      </c>
      <c r="X28" s="111" t="str">
        <f>[24]Abril!$D$27</f>
        <v>*</v>
      </c>
      <c r="Y28" s="111" t="str">
        <f>[24]Abril!$D$28</f>
        <v>*</v>
      </c>
      <c r="Z28" s="111" t="str">
        <f>[24]Abril!$D$29</f>
        <v>*</v>
      </c>
      <c r="AA28" s="111" t="str">
        <f>[24]Abril!$D$30</f>
        <v>*</v>
      </c>
      <c r="AB28" s="111" t="str">
        <f>[24]Abril!$D$31</f>
        <v>*</v>
      </c>
      <c r="AC28" s="111" t="str">
        <f>[24]Abril!$D$32</f>
        <v>*</v>
      </c>
      <c r="AD28" s="111" t="str">
        <f>[24]Abril!$D$33</f>
        <v>*</v>
      </c>
      <c r="AE28" s="111" t="str">
        <f>[24]Abril!$D$34</f>
        <v>*</v>
      </c>
      <c r="AF28" s="116" t="s">
        <v>197</v>
      </c>
      <c r="AG28" s="115" t="s">
        <v>197</v>
      </c>
      <c r="AK28" t="s">
        <v>35</v>
      </c>
    </row>
    <row r="29" spans="1:38" x14ac:dyDescent="0.2">
      <c r="A29" s="48" t="s">
        <v>151</v>
      </c>
      <c r="B29" s="111">
        <f>[25]Abril!$D$5</f>
        <v>21.8</v>
      </c>
      <c r="C29" s="111">
        <f>[25]Abril!$D$6</f>
        <v>19.399999999999999</v>
      </c>
      <c r="D29" s="111">
        <f>[25]Abril!$D$7</f>
        <v>20.9</v>
      </c>
      <c r="E29" s="111">
        <f>[25]Abril!$D$8</f>
        <v>20.8</v>
      </c>
      <c r="F29" s="111">
        <f>[25]Abril!$D$9</f>
        <v>14.5</v>
      </c>
      <c r="G29" s="111">
        <f>[25]Abril!$D$10</f>
        <v>17.5</v>
      </c>
      <c r="H29" s="111">
        <f>[25]Abril!$D$11</f>
        <v>17.100000000000001</v>
      </c>
      <c r="I29" s="111">
        <f>[25]Abril!$D$12</f>
        <v>21</v>
      </c>
      <c r="J29" s="111">
        <f>[25]Abril!$D$13</f>
        <v>17.8</v>
      </c>
      <c r="K29" s="111">
        <f>[25]Abril!$D$14</f>
        <v>16.899999999999999</v>
      </c>
      <c r="L29" s="111">
        <f>[25]Abril!$D$15</f>
        <v>18.399999999999999</v>
      </c>
      <c r="M29" s="111">
        <f>[25]Abril!$D$16</f>
        <v>19.600000000000001</v>
      </c>
      <c r="N29" s="111">
        <f>[25]Abril!$D$17</f>
        <v>18.399999999999999</v>
      </c>
      <c r="O29" s="111">
        <f>[25]Abril!$D$18</f>
        <v>19.8</v>
      </c>
      <c r="P29" s="111">
        <f>[25]Abril!$D$19</f>
        <v>17.899999999999999</v>
      </c>
      <c r="Q29" s="111">
        <f>[25]Abril!$D$20</f>
        <v>19.8</v>
      </c>
      <c r="R29" s="111">
        <f>[25]Abril!$D$21</f>
        <v>20</v>
      </c>
      <c r="S29" s="111">
        <f>[25]Abril!$D$22</f>
        <v>19.3</v>
      </c>
      <c r="T29" s="111">
        <f>[25]Abril!$D$23</f>
        <v>19.3</v>
      </c>
      <c r="U29" s="111">
        <f>[25]Abril!$D$24</f>
        <v>17.5</v>
      </c>
      <c r="V29" s="111">
        <f>[25]Abril!$D$25</f>
        <v>18.8</v>
      </c>
      <c r="W29" s="111">
        <f>[25]Abril!$D$26</f>
        <v>18.5</v>
      </c>
      <c r="X29" s="111">
        <f>[25]Abril!$D$27</f>
        <v>18.399999999999999</v>
      </c>
      <c r="Y29" s="111">
        <f>[25]Abril!$D$28</f>
        <v>16.8</v>
      </c>
      <c r="Z29" s="111">
        <f>[25]Abril!$D$29</f>
        <v>18.100000000000001</v>
      </c>
      <c r="AA29" s="111">
        <f>[25]Abril!$D$30</f>
        <v>20.9</v>
      </c>
      <c r="AB29" s="111">
        <f>[25]Abril!$D$31</f>
        <v>20</v>
      </c>
      <c r="AC29" s="111">
        <f>[25]Abril!$D$32</f>
        <v>17.600000000000001</v>
      </c>
      <c r="AD29" s="111">
        <f>[25]Abril!$D$33</f>
        <v>11.3</v>
      </c>
      <c r="AE29" s="111">
        <f>[25]Abril!$D$34</f>
        <v>10.7</v>
      </c>
      <c r="AF29" s="116">
        <f t="shared" si="1"/>
        <v>10.7</v>
      </c>
      <c r="AG29" s="115">
        <f t="shared" ref="AG29:AG46" si="4">AVERAGE(B29:AE29)</f>
        <v>18.293333333333337</v>
      </c>
      <c r="AH29" s="12" t="s">
        <v>35</v>
      </c>
      <c r="AI29" t="s">
        <v>35</v>
      </c>
      <c r="AK29" t="s">
        <v>35</v>
      </c>
      <c r="AL29" t="s">
        <v>35</v>
      </c>
    </row>
    <row r="30" spans="1:38" x14ac:dyDescent="0.2">
      <c r="A30" s="48" t="s">
        <v>11</v>
      </c>
      <c r="B30" s="111">
        <f>[26]Abril!$D$5</f>
        <v>22</v>
      </c>
      <c r="C30" s="111">
        <f>[26]Abril!$D$6</f>
        <v>20.2</v>
      </c>
      <c r="D30" s="111">
        <f>[26]Abril!$D$7</f>
        <v>20</v>
      </c>
      <c r="E30" s="111">
        <f>[26]Abril!$D$8</f>
        <v>23.1</v>
      </c>
      <c r="F30" s="111">
        <f>[26]Abril!$D$9</f>
        <v>16.600000000000001</v>
      </c>
      <c r="G30" s="111">
        <f>[26]Abril!$D$10</f>
        <v>17.899999999999999</v>
      </c>
      <c r="H30" s="111">
        <f>[26]Abril!$D$11</f>
        <v>18</v>
      </c>
      <c r="I30" s="111">
        <f>[26]Abril!$D$12</f>
        <v>20</v>
      </c>
      <c r="J30" s="111">
        <f>[26]Abril!$D$13</f>
        <v>19.7</v>
      </c>
      <c r="K30" s="111">
        <f>[26]Abril!$D$14</f>
        <v>19.100000000000001</v>
      </c>
      <c r="L30" s="111">
        <f>[26]Abril!$D$15</f>
        <v>20.6</v>
      </c>
      <c r="M30" s="111">
        <f>[26]Abril!$D$16</f>
        <v>19.8</v>
      </c>
      <c r="N30" s="111">
        <f>[26]Abril!$D$17</f>
        <v>19.5</v>
      </c>
      <c r="O30" s="111">
        <f>[26]Abril!$D$18</f>
        <v>19</v>
      </c>
      <c r="P30" s="111">
        <f>[26]Abril!$D$19</f>
        <v>19.899999999999999</v>
      </c>
      <c r="Q30" s="111">
        <f>[26]Abril!$D$20</f>
        <v>21.2</v>
      </c>
      <c r="R30" s="111">
        <f>[26]Abril!$D$21</f>
        <v>19.7</v>
      </c>
      <c r="S30" s="111">
        <f>[26]Abril!$D$22</f>
        <v>19.600000000000001</v>
      </c>
      <c r="T30" s="111">
        <f>[26]Abril!$D$23</f>
        <v>19.5</v>
      </c>
      <c r="U30" s="111">
        <f>[26]Abril!$D$24</f>
        <v>20.7</v>
      </c>
      <c r="V30" s="111">
        <f>[26]Abril!$D$25</f>
        <v>20.3</v>
      </c>
      <c r="W30" s="111">
        <f>[26]Abril!$D$26</f>
        <v>17.7</v>
      </c>
      <c r="X30" s="111">
        <f>[26]Abril!$D$27</f>
        <v>20</v>
      </c>
      <c r="Y30" s="111">
        <f>[26]Abril!$D$28</f>
        <v>19.100000000000001</v>
      </c>
      <c r="Z30" s="111">
        <f>[26]Abril!$D$29</f>
        <v>18.899999999999999</v>
      </c>
      <c r="AA30" s="111">
        <f>[26]Abril!$D$30</f>
        <v>20.100000000000001</v>
      </c>
      <c r="AB30" s="111">
        <f>[26]Abril!$D$31</f>
        <v>20.8</v>
      </c>
      <c r="AC30" s="111">
        <f>[26]Abril!$D$32</f>
        <v>20.8</v>
      </c>
      <c r="AD30" s="111">
        <f>[26]Abril!$D$33</f>
        <v>11.7</v>
      </c>
      <c r="AE30" s="111">
        <f>[26]Abril!$D$34</f>
        <v>9.4</v>
      </c>
      <c r="AF30" s="116">
        <f t="shared" si="1"/>
        <v>9.4</v>
      </c>
      <c r="AG30" s="115">
        <f t="shared" si="4"/>
        <v>19.16333333333333</v>
      </c>
    </row>
    <row r="31" spans="1:38" s="5" customFormat="1" x14ac:dyDescent="0.2">
      <c r="A31" s="48" t="s">
        <v>12</v>
      </c>
      <c r="B31" s="111">
        <f>[27]Abril!$D$5</f>
        <v>22.9</v>
      </c>
      <c r="C31" s="111">
        <f>[27]Abril!$D$6</f>
        <v>20.5</v>
      </c>
      <c r="D31" s="111">
        <f>[27]Abril!$D$7</f>
        <v>21.9</v>
      </c>
      <c r="E31" s="111">
        <f>[27]Abril!$D$8</f>
        <v>23.6</v>
      </c>
      <c r="F31" s="111">
        <f>[27]Abril!$D$9</f>
        <v>18.600000000000001</v>
      </c>
      <c r="G31" s="111">
        <f>[27]Abril!$D$10</f>
        <v>19.899999999999999</v>
      </c>
      <c r="H31" s="111">
        <f>[27]Abril!$D$11</f>
        <v>23.1</v>
      </c>
      <c r="I31" s="111">
        <f>[27]Abril!$D$12</f>
        <v>24.1</v>
      </c>
      <c r="J31" s="111">
        <f>[27]Abril!$D$13</f>
        <v>22</v>
      </c>
      <c r="K31" s="111">
        <f>[27]Abril!$D$14</f>
        <v>20.5</v>
      </c>
      <c r="L31" s="111">
        <f>[27]Abril!$D$15</f>
        <v>22.3</v>
      </c>
      <c r="M31" s="111">
        <f>[27]Abril!$D$16</f>
        <v>21.3</v>
      </c>
      <c r="N31" s="111">
        <f>[27]Abril!$D$17</f>
        <v>21.4</v>
      </c>
      <c r="O31" s="111">
        <f>[27]Abril!$D$18</f>
        <v>20.399999999999999</v>
      </c>
      <c r="P31" s="111">
        <f>[27]Abril!$D$19</f>
        <v>22.2</v>
      </c>
      <c r="Q31" s="111">
        <f>[27]Abril!$D$20</f>
        <v>21.8</v>
      </c>
      <c r="R31" s="111">
        <f>[27]Abril!$D$21</f>
        <v>23</v>
      </c>
      <c r="S31" s="111">
        <f>[27]Abril!$D$22</f>
        <v>22.9</v>
      </c>
      <c r="T31" s="111">
        <f>[27]Abril!$D$23</f>
        <v>22.2</v>
      </c>
      <c r="U31" s="111">
        <f>[27]Abril!$D$24</f>
        <v>22.2</v>
      </c>
      <c r="V31" s="111">
        <f>[27]Abril!$D$25</f>
        <v>22.4</v>
      </c>
      <c r="W31" s="111">
        <f>[27]Abril!$D$26</f>
        <v>23.2</v>
      </c>
      <c r="X31" s="111">
        <f>[27]Abril!$D$27</f>
        <v>23</v>
      </c>
      <c r="Y31" s="111">
        <f>[27]Abril!$D$28</f>
        <v>22.6</v>
      </c>
      <c r="Z31" s="111">
        <f>[27]Abril!$D$29</f>
        <v>21.9</v>
      </c>
      <c r="AA31" s="111">
        <f>[27]Abril!$D$30</f>
        <v>23.4</v>
      </c>
      <c r="AB31" s="111">
        <f>[27]Abril!$D$31</f>
        <v>22.9</v>
      </c>
      <c r="AC31" s="111">
        <f>[27]Abril!$D$32</f>
        <v>23.3</v>
      </c>
      <c r="AD31" s="111">
        <f>[27]Abril!$D$33</f>
        <v>17.5</v>
      </c>
      <c r="AE31" s="111">
        <f>[27]Abril!$D$34</f>
        <v>15.3</v>
      </c>
      <c r="AF31" s="116">
        <f t="shared" si="1"/>
        <v>15.3</v>
      </c>
      <c r="AG31" s="115">
        <f t="shared" si="4"/>
        <v>21.743333333333325</v>
      </c>
      <c r="AK31" s="5" t="s">
        <v>35</v>
      </c>
    </row>
    <row r="32" spans="1:38" x14ac:dyDescent="0.2">
      <c r="A32" s="48" t="s">
        <v>13</v>
      </c>
      <c r="B32" s="111">
        <f>[28]Abril!$D$5</f>
        <v>19.899999999999999</v>
      </c>
      <c r="C32" s="111">
        <f>[28]Abril!$D$6</f>
        <v>17.399999999999999</v>
      </c>
      <c r="D32" s="111">
        <f>[28]Abril!$D$7</f>
        <v>20.100000000000001</v>
      </c>
      <c r="E32" s="111">
        <f>[28]Abril!$D$8</f>
        <v>22.4</v>
      </c>
      <c r="F32" s="111">
        <f>[28]Abril!$D$9</f>
        <v>19.899999999999999</v>
      </c>
      <c r="G32" s="111">
        <f>[28]Abril!$D$10</f>
        <v>18</v>
      </c>
      <c r="H32" s="111">
        <f>[28]Abril!$D$11</f>
        <v>20.8</v>
      </c>
      <c r="I32" s="111">
        <f>[28]Abril!$D$12</f>
        <v>22.5</v>
      </c>
      <c r="J32" s="111">
        <f>[28]Abril!$D$13</f>
        <v>20.5</v>
      </c>
      <c r="K32" s="111">
        <f>[28]Abril!$D$14</f>
        <v>20.5</v>
      </c>
      <c r="L32" s="111">
        <f>[28]Abril!$D$15</f>
        <v>21.8</v>
      </c>
      <c r="M32" s="111">
        <f>[28]Abril!$D$16</f>
        <v>21.8</v>
      </c>
      <c r="N32" s="111">
        <f>[28]Abril!$D$17</f>
        <v>22</v>
      </c>
      <c r="O32" s="111">
        <f>[28]Abril!$D$18</f>
        <v>21.9</v>
      </c>
      <c r="P32" s="111">
        <f>[28]Abril!$D$19</f>
        <v>22.3</v>
      </c>
      <c r="Q32" s="111">
        <f>[28]Abril!$D$20</f>
        <v>24</v>
      </c>
      <c r="R32" s="111">
        <f>[28]Abril!$D$21</f>
        <v>23.8</v>
      </c>
      <c r="S32" s="111">
        <f>[28]Abril!$D$22</f>
        <v>23.5</v>
      </c>
      <c r="T32" s="111">
        <f>[28]Abril!$D$23</f>
        <v>23.9</v>
      </c>
      <c r="U32" s="111">
        <f>[28]Abril!$D$24</f>
        <v>22.9</v>
      </c>
      <c r="V32" s="111">
        <f>[28]Abril!$D$25</f>
        <v>23.4</v>
      </c>
      <c r="W32" s="111">
        <f>[28]Abril!$D$26</f>
        <v>23</v>
      </c>
      <c r="X32" s="111">
        <f>[28]Abril!$D$27</f>
        <v>23.1</v>
      </c>
      <c r="Y32" s="111">
        <f>[28]Abril!$D$28</f>
        <v>21.2</v>
      </c>
      <c r="Z32" s="111">
        <f>[28]Abril!$D$29</f>
        <v>22.7</v>
      </c>
      <c r="AA32" s="111">
        <f>[28]Abril!$D$30</f>
        <v>23.4</v>
      </c>
      <c r="AB32" s="111">
        <f>[28]Abril!$D$31</f>
        <v>24.1</v>
      </c>
      <c r="AC32" s="111">
        <f>[28]Abril!$D$32</f>
        <v>23</v>
      </c>
      <c r="AD32" s="111">
        <f>[28]Abril!$D$33</f>
        <v>19.899999999999999</v>
      </c>
      <c r="AE32" s="111">
        <f>[28]Abril!$D$34</f>
        <v>16</v>
      </c>
      <c r="AF32" s="116">
        <f t="shared" si="1"/>
        <v>16</v>
      </c>
      <c r="AG32" s="115">
        <f t="shared" si="4"/>
        <v>21.65666666666667</v>
      </c>
      <c r="AI32" t="s">
        <v>35</v>
      </c>
      <c r="AJ32" t="s">
        <v>35</v>
      </c>
    </row>
    <row r="33" spans="1:37" x14ac:dyDescent="0.2">
      <c r="A33" s="48" t="s">
        <v>152</v>
      </c>
      <c r="B33" s="111">
        <f>[29]Abril!$D$5</f>
        <v>21.1</v>
      </c>
      <c r="C33" s="111">
        <f>[29]Abril!$D$6</f>
        <v>20.5</v>
      </c>
      <c r="D33" s="111">
        <f>[29]Abril!$D$7</f>
        <v>21.6</v>
      </c>
      <c r="E33" s="111">
        <f>[29]Abril!$D$8</f>
        <v>22.1</v>
      </c>
      <c r="F33" s="111">
        <f>[29]Abril!$D$9</f>
        <v>16.3</v>
      </c>
      <c r="G33" s="111">
        <f>[29]Abril!$D$10</f>
        <v>18.100000000000001</v>
      </c>
      <c r="H33" s="111">
        <f>[29]Abril!$D$11</f>
        <v>17.7</v>
      </c>
      <c r="I33" s="111">
        <f>[29]Abril!$D$12</f>
        <v>21.6</v>
      </c>
      <c r="J33" s="111">
        <f>[29]Abril!$D$13</f>
        <v>20.5</v>
      </c>
      <c r="K33" s="111">
        <f>[29]Abril!$D$14</f>
        <v>20.399999999999999</v>
      </c>
      <c r="L33" s="111">
        <f>[29]Abril!$D$15</f>
        <v>20.100000000000001</v>
      </c>
      <c r="M33" s="111">
        <f>[29]Abril!$D$16</f>
        <v>20.5</v>
      </c>
      <c r="N33" s="111">
        <f>[29]Abril!$D$17</f>
        <v>18.3</v>
      </c>
      <c r="O33" s="111">
        <f>[29]Abril!$D$18</f>
        <v>19</v>
      </c>
      <c r="P33" s="111" t="s">
        <v>197</v>
      </c>
      <c r="Q33" s="111">
        <f>[29]Abril!$D$20</f>
        <v>21</v>
      </c>
      <c r="R33" s="111">
        <f>[29]Abril!$D$21</f>
        <v>19.899999999999999</v>
      </c>
      <c r="S33" s="111">
        <f>[29]Abril!$D$22</f>
        <v>19.8</v>
      </c>
      <c r="T33" s="111">
        <f>[29]Abril!$D$23</f>
        <v>19.7</v>
      </c>
      <c r="U33" s="111">
        <f>[29]Abril!$D$24</f>
        <v>20.9</v>
      </c>
      <c r="V33" s="111">
        <f>[29]Abril!$D$25</f>
        <v>20.100000000000001</v>
      </c>
      <c r="W33" s="111">
        <f>[29]Abril!$D$26</f>
        <v>19</v>
      </c>
      <c r="X33" s="111">
        <f>[29]Abril!$D$27</f>
        <v>19.899999999999999</v>
      </c>
      <c r="Y33" s="111">
        <f>[29]Abril!$D$28</f>
        <v>19</v>
      </c>
      <c r="Z33" s="111">
        <f>[29]Abril!$D$29</f>
        <v>18.600000000000001</v>
      </c>
      <c r="AA33" s="111">
        <f>[29]Abril!$D$30</f>
        <v>21.2</v>
      </c>
      <c r="AB33" s="111">
        <f>[29]Abril!$D$31</f>
        <v>21.3</v>
      </c>
      <c r="AC33" s="111">
        <f>[29]Abril!$D$32</f>
        <v>21</v>
      </c>
      <c r="AD33" s="111">
        <f>[29]Abril!$D$33</f>
        <v>12.1</v>
      </c>
      <c r="AE33" s="111">
        <f>[29]Abril!$D$34</f>
        <v>9.8000000000000007</v>
      </c>
      <c r="AF33" s="116">
        <f t="shared" si="1"/>
        <v>9.8000000000000007</v>
      </c>
      <c r="AG33" s="115">
        <f t="shared" si="4"/>
        <v>19.348275862068963</v>
      </c>
      <c r="AJ33" t="s">
        <v>35</v>
      </c>
    </row>
    <row r="34" spans="1:37" x14ac:dyDescent="0.2">
      <c r="A34" s="48" t="s">
        <v>123</v>
      </c>
      <c r="B34" s="111">
        <f>[30]Abril!$D$5</f>
        <v>22.7</v>
      </c>
      <c r="C34" s="111">
        <f>[30]Abril!$D$6</f>
        <v>21.7</v>
      </c>
      <c r="D34" s="111">
        <f>[30]Abril!$D$7</f>
        <v>21.9</v>
      </c>
      <c r="E34" s="111">
        <f>[30]Abril!$D$8</f>
        <v>22.9</v>
      </c>
      <c r="F34" s="111">
        <f>[30]Abril!$D$9</f>
        <v>17.7</v>
      </c>
      <c r="G34" s="111">
        <f>[30]Abril!$D$10</f>
        <v>18.8</v>
      </c>
      <c r="H34" s="111">
        <f>[30]Abril!$D$11</f>
        <v>18.2</v>
      </c>
      <c r="I34" s="111">
        <f>[30]Abril!$D$12</f>
        <v>20</v>
      </c>
      <c r="J34" s="111">
        <f>[30]Abril!$D$13</f>
        <v>20</v>
      </c>
      <c r="K34" s="111">
        <f>[30]Abril!$D$14</f>
        <v>19.100000000000001</v>
      </c>
      <c r="L34" s="111">
        <f>[30]Abril!$D$15</f>
        <v>20</v>
      </c>
      <c r="M34" s="111">
        <f>[30]Abril!$D$16</f>
        <v>19.899999999999999</v>
      </c>
      <c r="N34" s="111">
        <f>[30]Abril!$D$17</f>
        <v>19.399999999999999</v>
      </c>
      <c r="O34" s="111">
        <f>[30]Abril!$D$18</f>
        <v>20.5</v>
      </c>
      <c r="P34" s="111">
        <f>[30]Abril!$D$19</f>
        <v>20.7</v>
      </c>
      <c r="Q34" s="111">
        <f>[30]Abril!$D$20</f>
        <v>20.100000000000001</v>
      </c>
      <c r="R34" s="111">
        <f>[30]Abril!$D$21</f>
        <v>21.7</v>
      </c>
      <c r="S34" s="111">
        <f>[30]Abril!$D$22</f>
        <v>19.899999999999999</v>
      </c>
      <c r="T34" s="111">
        <f>[30]Abril!$D$23</f>
        <v>19.7</v>
      </c>
      <c r="U34" s="111">
        <f>[30]Abril!$D$24</f>
        <v>20.2</v>
      </c>
      <c r="V34" s="111">
        <f>[30]Abril!$D$25</f>
        <v>19.899999999999999</v>
      </c>
      <c r="W34" s="111">
        <f>[30]Abril!$D$26</f>
        <v>19.3</v>
      </c>
      <c r="X34" s="111">
        <f>[30]Abril!$D$27</f>
        <v>19.3</v>
      </c>
      <c r="Y34" s="111">
        <f>[30]Abril!$D$28</f>
        <v>18.100000000000001</v>
      </c>
      <c r="Z34" s="111">
        <f>[30]Abril!$D$29</f>
        <v>18.8</v>
      </c>
      <c r="AA34" s="111">
        <f>[30]Abril!$D$30</f>
        <v>22.1</v>
      </c>
      <c r="AB34" s="111">
        <f>[30]Abril!$D$31</f>
        <v>22</v>
      </c>
      <c r="AC34" s="111">
        <f>[30]Abril!$D$32</f>
        <v>20</v>
      </c>
      <c r="AD34" s="111">
        <f>[30]Abril!$D$33</f>
        <v>12.6</v>
      </c>
      <c r="AE34" s="111">
        <f>[30]Abril!$D$34</f>
        <v>12.1</v>
      </c>
      <c r="AF34" s="116">
        <f t="shared" si="1"/>
        <v>12.1</v>
      </c>
      <c r="AG34" s="115">
        <f t="shared" si="4"/>
        <v>19.643333333333331</v>
      </c>
      <c r="AI34" t="s">
        <v>35</v>
      </c>
    </row>
    <row r="35" spans="1:37" x14ac:dyDescent="0.2">
      <c r="A35" s="48" t="s">
        <v>14</v>
      </c>
      <c r="B35" s="111">
        <f>[31]Abril!$D$5</f>
        <v>23.1</v>
      </c>
      <c r="C35" s="111">
        <f>[31]Abril!$D$6</f>
        <v>22.6</v>
      </c>
      <c r="D35" s="111">
        <f>[31]Abril!$D$7</f>
        <v>23.4</v>
      </c>
      <c r="E35" s="111">
        <f>[31]Abril!$D$8</f>
        <v>22.5</v>
      </c>
      <c r="F35" s="111">
        <f>[31]Abril!$D$9</f>
        <v>22.4</v>
      </c>
      <c r="G35" s="111">
        <f>[31]Abril!$D$10</f>
        <v>19.399999999999999</v>
      </c>
      <c r="H35" s="111">
        <f>[31]Abril!$D$11</f>
        <v>20.6</v>
      </c>
      <c r="I35" s="111">
        <f>[31]Abril!$D$12</f>
        <v>23.6</v>
      </c>
      <c r="J35" s="111">
        <f>[31]Abril!$D$13</f>
        <v>22.1</v>
      </c>
      <c r="K35" s="111">
        <f>[31]Abril!$D$14</f>
        <v>20.3</v>
      </c>
      <c r="L35" s="111">
        <f>[31]Abril!$D$15</f>
        <v>20.8</v>
      </c>
      <c r="M35" s="111">
        <f>[31]Abril!$D$16</f>
        <v>20.9</v>
      </c>
      <c r="N35" s="111">
        <f>[31]Abril!$D$17</f>
        <v>19.899999999999999</v>
      </c>
      <c r="O35" s="111">
        <f>[31]Abril!$D$18</f>
        <v>21.4</v>
      </c>
      <c r="P35" s="111">
        <f>[31]Abril!$D$19</f>
        <v>21.6</v>
      </c>
      <c r="Q35" s="111">
        <f>[31]Abril!$D$20</f>
        <v>20.5</v>
      </c>
      <c r="R35" s="111">
        <f>[31]Abril!$D$21</f>
        <v>21.7</v>
      </c>
      <c r="S35" s="111">
        <f>[31]Abril!$D$22</f>
        <v>20.5</v>
      </c>
      <c r="T35" s="111">
        <f>[31]Abril!$D$23</f>
        <v>19.899999999999999</v>
      </c>
      <c r="U35" s="111">
        <f>[31]Abril!$D$24</f>
        <v>20.8</v>
      </c>
      <c r="V35" s="111">
        <f>[31]Abril!$D$25</f>
        <v>21.7</v>
      </c>
      <c r="W35" s="111">
        <f>[31]Abril!$D$26</f>
        <v>20.100000000000001</v>
      </c>
      <c r="X35" s="111">
        <f>[31]Abril!$D$27</f>
        <v>20.5</v>
      </c>
      <c r="Y35" s="111">
        <f>[31]Abril!$D$28</f>
        <v>21.3</v>
      </c>
      <c r="Z35" s="111">
        <f>[31]Abril!$D$29</f>
        <v>21</v>
      </c>
      <c r="AA35" s="111">
        <f>[31]Abril!$D$30</f>
        <v>21.3</v>
      </c>
      <c r="AB35" s="111">
        <f>[31]Abril!$D$31</f>
        <v>21.6</v>
      </c>
      <c r="AC35" s="111">
        <f>[31]Abril!$D$32</f>
        <v>21.7</v>
      </c>
      <c r="AD35" s="111">
        <f>[31]Abril!$D$33</f>
        <v>20.6</v>
      </c>
      <c r="AE35" s="111">
        <f>[31]Abril!$D$34</f>
        <v>16.600000000000001</v>
      </c>
      <c r="AF35" s="116">
        <f t="shared" si="1"/>
        <v>16.600000000000001</v>
      </c>
      <c r="AG35" s="115">
        <f t="shared" si="4"/>
        <v>21.146666666666665</v>
      </c>
    </row>
    <row r="36" spans="1:37" x14ac:dyDescent="0.2">
      <c r="A36" s="48" t="s">
        <v>153</v>
      </c>
      <c r="B36" s="111">
        <f>[32]Abril!$D$5</f>
        <v>22.5</v>
      </c>
      <c r="C36" s="111">
        <f>[32]Abril!$D$6</f>
        <v>21.4</v>
      </c>
      <c r="D36" s="111">
        <f>[32]Abril!$D$7</f>
        <v>23.5</v>
      </c>
      <c r="E36" s="111">
        <f>[32]Abril!$D$8</f>
        <v>23.6</v>
      </c>
      <c r="F36" s="111">
        <f>[32]Abril!$D$9</f>
        <v>23</v>
      </c>
      <c r="G36" s="111">
        <f>[32]Abril!$D$10</f>
        <v>22.6</v>
      </c>
      <c r="H36" s="111">
        <f>[32]Abril!$D$11</f>
        <v>20.7</v>
      </c>
      <c r="I36" s="111">
        <f>[32]Abril!$D$12</f>
        <v>22.3</v>
      </c>
      <c r="J36" s="111">
        <f>[32]Abril!$D$13</f>
        <v>22</v>
      </c>
      <c r="K36" s="111">
        <f>[32]Abril!$D$14</f>
        <v>20.8</v>
      </c>
      <c r="L36" s="111">
        <f>[32]Abril!$D$15</f>
        <v>21</v>
      </c>
      <c r="M36" s="111">
        <f>[32]Abril!$D$16</f>
        <v>22.8</v>
      </c>
      <c r="N36" s="111">
        <f>[32]Abril!$D$17</f>
        <v>21.6</v>
      </c>
      <c r="O36" s="111">
        <f>[32]Abril!$D$18</f>
        <v>22.2</v>
      </c>
      <c r="P36" s="111">
        <f>[32]Abril!$D$19</f>
        <v>22.3</v>
      </c>
      <c r="Q36" s="111">
        <f>[32]Abril!$D$20</f>
        <v>23.3</v>
      </c>
      <c r="R36" s="111">
        <f>[32]Abril!$D$21</f>
        <v>22.8</v>
      </c>
      <c r="S36" s="111">
        <f>[32]Abril!$D$22</f>
        <v>21.8</v>
      </c>
      <c r="T36" s="111">
        <f>[32]Abril!$D$23</f>
        <v>21.9</v>
      </c>
      <c r="U36" s="111">
        <f>[32]Abril!$D$24</f>
        <v>22</v>
      </c>
      <c r="V36" s="111">
        <f>[32]Abril!$D$25</f>
        <v>22.1</v>
      </c>
      <c r="W36" s="111">
        <f>[32]Abril!$D$26</f>
        <v>22.9</v>
      </c>
      <c r="X36" s="111">
        <f>[32]Abril!$D$27</f>
        <v>22.7</v>
      </c>
      <c r="Y36" s="111">
        <f>[32]Abril!$D$28</f>
        <v>22.1</v>
      </c>
      <c r="Z36" s="111">
        <f>[32]Abril!$D$29</f>
        <v>21</v>
      </c>
      <c r="AA36" s="111">
        <f>[32]Abril!$D$30</f>
        <v>22</v>
      </c>
      <c r="AB36" s="111">
        <f>[32]Abril!$D$31</f>
        <v>22.5</v>
      </c>
      <c r="AC36" s="111">
        <f>[32]Abril!$D$32</f>
        <v>22.2</v>
      </c>
      <c r="AD36" s="111">
        <f>[32]Abril!$D$33</f>
        <v>21.7</v>
      </c>
      <c r="AE36" s="111">
        <f>[32]Abril!$D$34</f>
        <v>18.399999999999999</v>
      </c>
      <c r="AF36" s="116">
        <f t="shared" si="1"/>
        <v>18.399999999999999</v>
      </c>
      <c r="AG36" s="115">
        <f t="shared" si="4"/>
        <v>22.056666666666668</v>
      </c>
      <c r="AI36" t="s">
        <v>35</v>
      </c>
      <c r="AK36" t="s">
        <v>35</v>
      </c>
    </row>
    <row r="37" spans="1:37" x14ac:dyDescent="0.2">
      <c r="A37" s="48" t="s">
        <v>15</v>
      </c>
      <c r="B37" s="111">
        <f>[33]Abril!$D$5</f>
        <v>21</v>
      </c>
      <c r="C37" s="111">
        <f>[33]Abril!$D$6</f>
        <v>19.5</v>
      </c>
      <c r="D37" s="111">
        <f>[33]Abril!$D$7</f>
        <v>21.5</v>
      </c>
      <c r="E37" s="111">
        <f>[33]Abril!$D$8</f>
        <v>19</v>
      </c>
      <c r="F37" s="111">
        <f>[33]Abril!$D$9</f>
        <v>12.1</v>
      </c>
      <c r="G37" s="111">
        <f>[33]Abril!$D$10</f>
        <v>16.5</v>
      </c>
      <c r="H37" s="111">
        <f>[33]Abril!$D$11</f>
        <v>16.8</v>
      </c>
      <c r="I37" s="111">
        <f>[33]Abril!$D$12</f>
        <v>19.100000000000001</v>
      </c>
      <c r="J37" s="111">
        <f>[33]Abril!$D$13</f>
        <v>16.899999999999999</v>
      </c>
      <c r="K37" s="111">
        <f>[33]Abril!$D$14</f>
        <v>16.600000000000001</v>
      </c>
      <c r="L37" s="111">
        <f>[33]Abril!$D$15</f>
        <v>18.100000000000001</v>
      </c>
      <c r="M37" s="111">
        <f>[33]Abril!$D$16</f>
        <v>18.2</v>
      </c>
      <c r="N37" s="111">
        <f>[33]Abril!$D$17</f>
        <v>18</v>
      </c>
      <c r="O37" s="111">
        <f>[33]Abril!$D$18</f>
        <v>18.399999999999999</v>
      </c>
      <c r="P37" s="111">
        <f>[33]Abril!$D$19</f>
        <v>19.100000000000001</v>
      </c>
      <c r="Q37" s="111">
        <f>[33]Abril!$D$20</f>
        <v>19.100000000000001</v>
      </c>
      <c r="R37" s="111">
        <f>[33]Abril!$D$21</f>
        <v>20.3</v>
      </c>
      <c r="S37" s="111">
        <f>[33]Abril!$D$22</f>
        <v>18.2</v>
      </c>
      <c r="T37" s="111">
        <f>[33]Abril!$D$23</f>
        <v>18.8</v>
      </c>
      <c r="U37" s="111">
        <f>[33]Abril!$D$24</f>
        <v>19</v>
      </c>
      <c r="V37" s="111">
        <f>[33]Abril!$D$25</f>
        <v>18.5</v>
      </c>
      <c r="W37" s="111">
        <f>[33]Abril!$D$26</f>
        <v>17.899999999999999</v>
      </c>
      <c r="X37" s="111">
        <f>[33]Abril!$D$27</f>
        <v>18</v>
      </c>
      <c r="Y37" s="111">
        <f>[33]Abril!$D$28</f>
        <v>16.399999999999999</v>
      </c>
      <c r="Z37" s="111">
        <f>[33]Abril!$D$29</f>
        <v>17.2</v>
      </c>
      <c r="AA37" s="111">
        <f>[33]Abril!$D$30</f>
        <v>20.3</v>
      </c>
      <c r="AB37" s="111">
        <f>[33]Abril!$D$31</f>
        <v>20.100000000000001</v>
      </c>
      <c r="AC37" s="111">
        <f>[33]Abril!$D$32</f>
        <v>17.600000000000001</v>
      </c>
      <c r="AD37" s="111">
        <f>[33]Abril!$D$33</f>
        <v>12.1</v>
      </c>
      <c r="AE37" s="111">
        <f>[33]Abril!$D$34</f>
        <v>11.7</v>
      </c>
      <c r="AF37" s="116">
        <f t="shared" si="1"/>
        <v>11.7</v>
      </c>
      <c r="AG37" s="115">
        <f t="shared" si="4"/>
        <v>17.866666666666671</v>
      </c>
      <c r="AH37" s="12" t="s">
        <v>35</v>
      </c>
      <c r="AI37" t="s">
        <v>35</v>
      </c>
      <c r="AK37" t="s">
        <v>35</v>
      </c>
    </row>
    <row r="38" spans="1:37" x14ac:dyDescent="0.2">
      <c r="A38" s="48" t="s">
        <v>16</v>
      </c>
      <c r="B38" s="111">
        <f>[34]Abril!$D$5</f>
        <v>18.600000000000001</v>
      </c>
      <c r="C38" s="111">
        <f>[34]Abril!$D$6</f>
        <v>17.5</v>
      </c>
      <c r="D38" s="111">
        <f>[34]Abril!$D$7</f>
        <v>20.7</v>
      </c>
      <c r="E38" s="111">
        <f>[34]Abril!$D$8</f>
        <v>20.7</v>
      </c>
      <c r="F38" s="111">
        <f>[34]Abril!$D$9</f>
        <v>15.3</v>
      </c>
      <c r="G38" s="111">
        <f>[34]Abril!$D$10</f>
        <v>18</v>
      </c>
      <c r="H38" s="111">
        <f>[34]Abril!$D$11</f>
        <v>23.6</v>
      </c>
      <c r="I38" s="111">
        <f>[34]Abril!$D$12</f>
        <v>19.8</v>
      </c>
      <c r="J38" s="111">
        <f>[34]Abril!$D$13</f>
        <v>18.7</v>
      </c>
      <c r="K38" s="111">
        <f>[34]Abril!$D$14</f>
        <v>18.899999999999999</v>
      </c>
      <c r="L38" s="111">
        <f>[34]Abril!$D$15</f>
        <v>21.1</v>
      </c>
      <c r="M38" s="111">
        <f>[34]Abril!$D$16</f>
        <v>21.8</v>
      </c>
      <c r="N38" s="111">
        <f>[34]Abril!$D$17</f>
        <v>20.6</v>
      </c>
      <c r="O38" s="111">
        <f>[34]Abril!$D$18</f>
        <v>18.2</v>
      </c>
      <c r="P38" s="111">
        <f>[34]Abril!$D$19</f>
        <v>22.4</v>
      </c>
      <c r="Q38" s="111">
        <f>[34]Abril!$D$20</f>
        <v>21.3</v>
      </c>
      <c r="R38" s="111">
        <f>[34]Abril!$D$21</f>
        <v>22.5</v>
      </c>
      <c r="S38" s="111">
        <f>[34]Abril!$D$22</f>
        <v>23.4</v>
      </c>
      <c r="T38" s="111">
        <f>[34]Abril!$D$23</f>
        <v>22.3</v>
      </c>
      <c r="U38" s="111">
        <f>[34]Abril!$D$24</f>
        <v>21.8</v>
      </c>
      <c r="V38" s="111">
        <f>[34]Abril!$D$25</f>
        <v>21.2</v>
      </c>
      <c r="W38" s="111">
        <f>[34]Abril!$D$26</f>
        <v>21.7</v>
      </c>
      <c r="X38" s="111">
        <f>[34]Abril!$D$27</f>
        <v>22.4</v>
      </c>
      <c r="Y38" s="111">
        <f>[34]Abril!$D$28</f>
        <v>22.2</v>
      </c>
      <c r="Z38" s="111">
        <f>[34]Abril!$D$29</f>
        <v>22.5</v>
      </c>
      <c r="AA38" s="111">
        <f>[34]Abril!$D$30</f>
        <v>24.1</v>
      </c>
      <c r="AB38" s="111">
        <f>[34]Abril!$D$31</f>
        <v>24</v>
      </c>
      <c r="AC38" s="111">
        <f>[34]Abril!$D$32</f>
        <v>21.5</v>
      </c>
      <c r="AD38" s="111">
        <f>[34]Abril!$D$33</f>
        <v>15.2</v>
      </c>
      <c r="AE38" s="111">
        <f>[34]Abril!$D$34</f>
        <v>14.7</v>
      </c>
      <c r="AF38" s="116">
        <f t="shared" si="1"/>
        <v>14.7</v>
      </c>
      <c r="AG38" s="115">
        <f t="shared" si="4"/>
        <v>20.556666666666668</v>
      </c>
      <c r="AI38" t="s">
        <v>35</v>
      </c>
      <c r="AJ38" t="s">
        <v>35</v>
      </c>
    </row>
    <row r="39" spans="1:37" x14ac:dyDescent="0.2">
      <c r="A39" s="48" t="s">
        <v>154</v>
      </c>
      <c r="B39" s="111">
        <f>[35]Abril!$D$5</f>
        <v>21</v>
      </c>
      <c r="C39" s="111">
        <f>[35]Abril!$D$6</f>
        <v>22.2</v>
      </c>
      <c r="D39" s="111">
        <f>[35]Abril!$D$7</f>
        <v>21.5</v>
      </c>
      <c r="E39" s="111">
        <f>[35]Abril!$D$8</f>
        <v>22.8</v>
      </c>
      <c r="F39" s="111">
        <f>[35]Abril!$D$9</f>
        <v>19.600000000000001</v>
      </c>
      <c r="G39" s="111">
        <f>[35]Abril!$D$10</f>
        <v>18.2</v>
      </c>
      <c r="H39" s="111">
        <f>[35]Abril!$D$11</f>
        <v>19.100000000000001</v>
      </c>
      <c r="I39" s="111">
        <f>[35]Abril!$D$12</f>
        <v>21.2</v>
      </c>
      <c r="J39" s="111">
        <f>[35]Abril!$D$13</f>
        <v>19.8</v>
      </c>
      <c r="K39" s="111">
        <f>[35]Abril!$D$14</f>
        <v>20.7</v>
      </c>
      <c r="L39" s="111">
        <f>[35]Abril!$D$15</f>
        <v>21</v>
      </c>
      <c r="M39" s="111">
        <f>[35]Abril!$D$16</f>
        <v>21.3</v>
      </c>
      <c r="N39" s="111">
        <f>[35]Abril!$D$17</f>
        <v>19.8</v>
      </c>
      <c r="O39" s="111">
        <f>[35]Abril!$D$18</f>
        <v>20.2</v>
      </c>
      <c r="P39" s="111">
        <f>[35]Abril!$D$19</f>
        <v>21.6</v>
      </c>
      <c r="Q39" s="111">
        <f>[35]Abril!$D$20</f>
        <v>21</v>
      </c>
      <c r="R39" s="111">
        <f>[35]Abril!$D$21</f>
        <v>21.9</v>
      </c>
      <c r="S39" s="111">
        <f>[35]Abril!$D$22</f>
        <v>20.7</v>
      </c>
      <c r="T39" s="111">
        <f>[35]Abril!$D$23</f>
        <v>19.8</v>
      </c>
      <c r="U39" s="111">
        <f>[35]Abril!$D$24</f>
        <v>20.9</v>
      </c>
      <c r="V39" s="111">
        <f>[35]Abril!$D$25</f>
        <v>22</v>
      </c>
      <c r="W39" s="111">
        <f>[35]Abril!$D$26</f>
        <v>20.5</v>
      </c>
      <c r="X39" s="111">
        <f>[35]Abril!$D$27</f>
        <v>20.7</v>
      </c>
      <c r="Y39" s="111">
        <f>[35]Abril!$D$28</f>
        <v>22.1</v>
      </c>
      <c r="Z39" s="111">
        <f>[35]Abril!$D$29</f>
        <v>18.8</v>
      </c>
      <c r="AA39" s="111">
        <f>[35]Abril!$D$30</f>
        <v>21.9</v>
      </c>
      <c r="AB39" s="111">
        <f>[35]Abril!$D$31</f>
        <v>21.7</v>
      </c>
      <c r="AC39" s="111">
        <f>[35]Abril!$D$32</f>
        <v>21.2</v>
      </c>
      <c r="AD39" s="111">
        <f>[35]Abril!$D$33</f>
        <v>15.4</v>
      </c>
      <c r="AE39" s="111">
        <f>[35]Abril!$D$34</f>
        <v>11.6</v>
      </c>
      <c r="AF39" s="116">
        <f t="shared" si="1"/>
        <v>11.6</v>
      </c>
      <c r="AG39" s="115">
        <f t="shared" si="4"/>
        <v>20.34</v>
      </c>
      <c r="AK39" t="s">
        <v>35</v>
      </c>
    </row>
    <row r="40" spans="1:37" x14ac:dyDescent="0.2">
      <c r="A40" s="48" t="s">
        <v>17</v>
      </c>
      <c r="B40" s="111">
        <f>[36]Abril!$D$5</f>
        <v>22</v>
      </c>
      <c r="C40" s="111">
        <f>[36]Abril!$D$6</f>
        <v>20.5</v>
      </c>
      <c r="D40" s="111">
        <f>[36]Abril!$D$7</f>
        <v>21.8</v>
      </c>
      <c r="E40" s="111">
        <f>[36]Abril!$D$8</f>
        <v>22.5</v>
      </c>
      <c r="F40" s="111">
        <f>[36]Abril!$D$9</f>
        <v>16.600000000000001</v>
      </c>
      <c r="G40" s="111">
        <f>[36]Abril!$D$10</f>
        <v>17.5</v>
      </c>
      <c r="H40" s="111">
        <f>[36]Abril!$D$11</f>
        <v>18.7</v>
      </c>
      <c r="I40" s="111">
        <f>[36]Abril!$D$12</f>
        <v>20.3</v>
      </c>
      <c r="J40" s="111">
        <f>[36]Abril!$D$13</f>
        <v>20.8</v>
      </c>
      <c r="K40" s="111">
        <f>[36]Abril!$D$14</f>
        <v>20.6</v>
      </c>
      <c r="L40" s="111">
        <f>[36]Abril!$D$15</f>
        <v>19.8</v>
      </c>
      <c r="M40" s="111">
        <f>[36]Abril!$D$16</f>
        <v>20.2</v>
      </c>
      <c r="N40" s="111">
        <f>[36]Abril!$D$17</f>
        <v>18.899999999999999</v>
      </c>
      <c r="O40" s="111">
        <f>[36]Abril!$D$18</f>
        <v>18.7</v>
      </c>
      <c r="P40" s="111">
        <f>[36]Abril!$D$19</f>
        <v>19.5</v>
      </c>
      <c r="Q40" s="111">
        <f>[36]Abril!$D$20</f>
        <v>20.9</v>
      </c>
      <c r="R40" s="111">
        <f>[36]Abril!$D$21</f>
        <v>20.5</v>
      </c>
      <c r="S40" s="111">
        <f>[36]Abril!$D$22</f>
        <v>18</v>
      </c>
      <c r="T40" s="111">
        <f>[36]Abril!$D$23</f>
        <v>18.899999999999999</v>
      </c>
      <c r="U40" s="111">
        <f>[36]Abril!$D$24</f>
        <v>20</v>
      </c>
      <c r="V40" s="111">
        <f>[36]Abril!$D$25</f>
        <v>19.100000000000001</v>
      </c>
      <c r="W40" s="111">
        <f>[36]Abril!$D$26</f>
        <v>17.7</v>
      </c>
      <c r="X40" s="111">
        <f>[36]Abril!$D$27</f>
        <v>19.5</v>
      </c>
      <c r="Y40" s="111">
        <f>[36]Abril!$D$28</f>
        <v>19.100000000000001</v>
      </c>
      <c r="Z40" s="111">
        <f>[36]Abril!$D$29</f>
        <v>18.8</v>
      </c>
      <c r="AA40" s="111">
        <f>[36]Abril!$D$30</f>
        <v>20.3</v>
      </c>
      <c r="AB40" s="111">
        <f>[36]Abril!$D$31</f>
        <v>21.4</v>
      </c>
      <c r="AC40" s="111">
        <f>[36]Abril!$D$32</f>
        <v>20.9</v>
      </c>
      <c r="AD40" s="111">
        <f>[36]Abril!$D$33</f>
        <v>11.6</v>
      </c>
      <c r="AE40" s="111">
        <f>[36]Abril!$D$34</f>
        <v>9</v>
      </c>
      <c r="AF40" s="116">
        <f t="shared" si="1"/>
        <v>9</v>
      </c>
      <c r="AG40" s="115">
        <f t="shared" si="4"/>
        <v>19.136666666666667</v>
      </c>
      <c r="AI40" t="s">
        <v>35</v>
      </c>
      <c r="AJ40" t="s">
        <v>35</v>
      </c>
      <c r="AK40" t="s">
        <v>35</v>
      </c>
    </row>
    <row r="41" spans="1:37" x14ac:dyDescent="0.2">
      <c r="A41" s="48" t="s">
        <v>136</v>
      </c>
      <c r="B41" s="111">
        <f>[37]Abril!$D$5</f>
        <v>22.8</v>
      </c>
      <c r="C41" s="111">
        <f>[37]Abril!$D$6</f>
        <v>21</v>
      </c>
      <c r="D41" s="111">
        <f>[37]Abril!$D$7</f>
        <v>22.2</v>
      </c>
      <c r="E41" s="111">
        <f>[37]Abril!$D$8</f>
        <v>21.5</v>
      </c>
      <c r="F41" s="111">
        <f>[37]Abril!$D$9</f>
        <v>20.399999999999999</v>
      </c>
      <c r="G41" s="111">
        <f>[37]Abril!$D$10</f>
        <v>18.100000000000001</v>
      </c>
      <c r="H41" s="111">
        <f>[37]Abril!$D$11</f>
        <v>18</v>
      </c>
      <c r="I41" s="111">
        <f>[37]Abril!$D$12</f>
        <v>20.2</v>
      </c>
      <c r="J41" s="111">
        <f>[37]Abril!$D$13</f>
        <v>21.4</v>
      </c>
      <c r="K41" s="111">
        <f>[37]Abril!$D$14</f>
        <v>16.7</v>
      </c>
      <c r="L41" s="111">
        <f>[37]Abril!$D$15</f>
        <v>20</v>
      </c>
      <c r="M41" s="111">
        <f>[37]Abril!$D$16</f>
        <v>21.1</v>
      </c>
      <c r="N41" s="111">
        <f>[37]Abril!$D$17</f>
        <v>19.8</v>
      </c>
      <c r="O41" s="111">
        <f>[37]Abril!$D$18</f>
        <v>19.8</v>
      </c>
      <c r="P41" s="111">
        <f>[37]Abril!$D$19</f>
        <v>19.7</v>
      </c>
      <c r="Q41" s="111">
        <f>[37]Abril!$D$20</f>
        <v>20.2</v>
      </c>
      <c r="R41" s="111">
        <f>[37]Abril!$D$21</f>
        <v>20.8</v>
      </c>
      <c r="S41" s="111">
        <f>[37]Abril!$D$22</f>
        <v>19</v>
      </c>
      <c r="T41" s="111">
        <f>[37]Abril!$D$23</f>
        <v>19.7</v>
      </c>
      <c r="U41" s="111">
        <f>[37]Abril!$D$24</f>
        <v>20.2</v>
      </c>
      <c r="V41" s="111">
        <f>[37]Abril!$D$25</f>
        <v>19.899999999999999</v>
      </c>
      <c r="W41" s="111">
        <f>[37]Abril!$D$26</f>
        <v>19.100000000000001</v>
      </c>
      <c r="X41" s="111">
        <f>[37]Abril!$D$27</f>
        <v>18.600000000000001</v>
      </c>
      <c r="Y41" s="111">
        <f>[37]Abril!$D$28</f>
        <v>20.6</v>
      </c>
      <c r="Z41" s="111">
        <f>[37]Abril!$D$29</f>
        <v>19.3</v>
      </c>
      <c r="AA41" s="111">
        <f>[37]Abril!$D$30</f>
        <v>22.1</v>
      </c>
      <c r="AB41" s="111">
        <f>[37]Abril!$D$31</f>
        <v>20.7</v>
      </c>
      <c r="AC41" s="111">
        <f>[37]Abril!$D$32</f>
        <v>20.7</v>
      </c>
      <c r="AD41" s="111">
        <f>[37]Abril!$D$33</f>
        <v>15</v>
      </c>
      <c r="AE41" s="111">
        <f>[37]Abril!$D$34</f>
        <v>10.4</v>
      </c>
      <c r="AF41" s="116">
        <f t="shared" si="1"/>
        <v>10.4</v>
      </c>
      <c r="AG41" s="115">
        <f t="shared" si="4"/>
        <v>19.633333333333336</v>
      </c>
      <c r="AI41" t="s">
        <v>35</v>
      </c>
    </row>
    <row r="42" spans="1:37" x14ac:dyDescent="0.2">
      <c r="A42" s="48" t="s">
        <v>18</v>
      </c>
      <c r="B42" s="111">
        <f>[38]Abril!$D$5</f>
        <v>20.3</v>
      </c>
      <c r="C42" s="111">
        <f>[38]Abril!$D$6</f>
        <v>21.2</v>
      </c>
      <c r="D42" s="111">
        <f>[38]Abril!$D$7</f>
        <v>20.7</v>
      </c>
      <c r="E42" s="111">
        <f>[38]Abril!$D$8</f>
        <v>21.6</v>
      </c>
      <c r="F42" s="111">
        <f>[38]Abril!$D$9</f>
        <v>19.5</v>
      </c>
      <c r="G42" s="111">
        <f>[38]Abril!$D$10</f>
        <v>18.8</v>
      </c>
      <c r="H42" s="111">
        <f>[38]Abril!$D$11</f>
        <v>19.5</v>
      </c>
      <c r="I42" s="111">
        <f>[38]Abril!$D$12</f>
        <v>20.9</v>
      </c>
      <c r="J42" s="111">
        <f>[38]Abril!$D$13</f>
        <v>18.399999999999999</v>
      </c>
      <c r="K42" s="111">
        <f>[38]Abril!$D$14</f>
        <v>18.600000000000001</v>
      </c>
      <c r="L42" s="111">
        <f>[38]Abril!$D$15</f>
        <v>20.2</v>
      </c>
      <c r="M42" s="111">
        <f>[38]Abril!$D$16</f>
        <v>21.2</v>
      </c>
      <c r="N42" s="111">
        <f>[38]Abril!$D$17</f>
        <v>18.600000000000001</v>
      </c>
      <c r="O42" s="111">
        <f>[38]Abril!$D$18</f>
        <v>19.3</v>
      </c>
      <c r="P42" s="111">
        <f>[38]Abril!$D$19</f>
        <v>20.8</v>
      </c>
      <c r="Q42" s="111">
        <f>[38]Abril!$D$20</f>
        <v>20.399999999999999</v>
      </c>
      <c r="R42" s="111">
        <f>[38]Abril!$D$21</f>
        <v>20.8</v>
      </c>
      <c r="S42" s="111">
        <f>[38]Abril!$D$22</f>
        <v>19.8</v>
      </c>
      <c r="T42" s="111">
        <f>[38]Abril!$D$23</f>
        <v>19.3</v>
      </c>
      <c r="U42" s="111">
        <f>[38]Abril!$D$24</f>
        <v>20.2</v>
      </c>
      <c r="V42" s="111">
        <f>[38]Abril!$D$25</f>
        <v>20.9</v>
      </c>
      <c r="W42" s="111">
        <f>[38]Abril!$D$26</f>
        <v>20.6</v>
      </c>
      <c r="X42" s="111">
        <f>[38]Abril!$D$27</f>
        <v>20.399999999999999</v>
      </c>
      <c r="Y42" s="111">
        <f>[38]Abril!$D$28</f>
        <v>20.399999999999999</v>
      </c>
      <c r="Z42" s="111">
        <f>[38]Abril!$D$29</f>
        <v>20.3</v>
      </c>
      <c r="AA42" s="111">
        <f>[38]Abril!$D$30</f>
        <v>20.2</v>
      </c>
      <c r="AB42" s="111">
        <f>[38]Abril!$D$31</f>
        <v>20.399999999999999</v>
      </c>
      <c r="AC42" s="111">
        <f>[38]Abril!$D$32</f>
        <v>20.2</v>
      </c>
      <c r="AD42" s="111">
        <f>[38]Abril!$D$33</f>
        <v>16.5</v>
      </c>
      <c r="AE42" s="111">
        <f>[38]Abril!$D$34</f>
        <v>13.1</v>
      </c>
      <c r="AF42" s="116">
        <f t="shared" si="1"/>
        <v>13.1</v>
      </c>
      <c r="AG42" s="115">
        <f t="shared" si="4"/>
        <v>19.77</v>
      </c>
      <c r="AI42" t="s">
        <v>35</v>
      </c>
      <c r="AK42" s="12" t="s">
        <v>35</v>
      </c>
    </row>
    <row r="43" spans="1:37" x14ac:dyDescent="0.2">
      <c r="A43" s="48" t="s">
        <v>19</v>
      </c>
      <c r="B43" s="111">
        <f>[39]Abril!$D$5</f>
        <v>21.1</v>
      </c>
      <c r="C43" s="111">
        <f>[39]Abril!$D$6</f>
        <v>20.7</v>
      </c>
      <c r="D43" s="111">
        <f>[39]Abril!$D$7</f>
        <v>21.4</v>
      </c>
      <c r="E43" s="111">
        <f>[39]Abril!$D$8</f>
        <v>18.8</v>
      </c>
      <c r="F43" s="111">
        <f>[39]Abril!$D$9</f>
        <v>12.5</v>
      </c>
      <c r="G43" s="111">
        <f>[39]Abril!$D$10</f>
        <v>17.8</v>
      </c>
      <c r="H43" s="111">
        <f>[39]Abril!$D$11</f>
        <v>17</v>
      </c>
      <c r="I43" s="111">
        <f>[39]Abril!$D$12</f>
        <v>19.7</v>
      </c>
      <c r="J43" s="111">
        <f>[39]Abril!$D$13</f>
        <v>16.7</v>
      </c>
      <c r="K43" s="111">
        <f>[39]Abril!$D$14</f>
        <v>14.5</v>
      </c>
      <c r="L43" s="111">
        <f>[39]Abril!$D$15</f>
        <v>16.399999999999999</v>
      </c>
      <c r="M43" s="111">
        <f>[39]Abril!$D$16</f>
        <v>17.8</v>
      </c>
      <c r="N43" s="111">
        <f>[39]Abril!$D$17</f>
        <v>18.399999999999999</v>
      </c>
      <c r="O43" s="111">
        <f>[39]Abril!$D$18</f>
        <v>17.5</v>
      </c>
      <c r="P43" s="111">
        <f>[39]Abril!$D$19</f>
        <v>17.899999999999999</v>
      </c>
      <c r="Q43" s="111">
        <f>[39]Abril!$D$20</f>
        <v>18.5</v>
      </c>
      <c r="R43" s="111">
        <f>[39]Abril!$D$21</f>
        <v>17.600000000000001</v>
      </c>
      <c r="S43" s="111">
        <f>[39]Abril!$D$22</f>
        <v>18.100000000000001</v>
      </c>
      <c r="T43" s="111">
        <f>[39]Abril!$D$23</f>
        <v>18.600000000000001</v>
      </c>
      <c r="U43" s="111">
        <f>[39]Abril!$D$24</f>
        <v>18.8</v>
      </c>
      <c r="V43" s="111">
        <f>[39]Abril!$D$25</f>
        <v>17.3</v>
      </c>
      <c r="W43" s="111">
        <f>[39]Abril!$D$26</f>
        <v>18.2</v>
      </c>
      <c r="X43" s="111">
        <f>[39]Abril!$D$27</f>
        <v>19.5</v>
      </c>
      <c r="Y43" s="111">
        <f>[39]Abril!$D$28</f>
        <v>15.3</v>
      </c>
      <c r="Z43" s="111">
        <f>[39]Abril!$D$29</f>
        <v>16.7</v>
      </c>
      <c r="AA43" s="111">
        <f>[39]Abril!$D$30</f>
        <v>20.399999999999999</v>
      </c>
      <c r="AB43" s="111">
        <f>[39]Abril!$D$31</f>
        <v>19.2</v>
      </c>
      <c r="AC43" s="111">
        <f>[39]Abril!$D$32</f>
        <v>16.600000000000001</v>
      </c>
      <c r="AD43" s="111">
        <f>[39]Abril!$D$33</f>
        <v>11</v>
      </c>
      <c r="AE43" s="111">
        <f>[39]Abril!$D$34</f>
        <v>10.199999999999999</v>
      </c>
      <c r="AF43" s="116">
        <f t="shared" si="1"/>
        <v>10.199999999999999</v>
      </c>
      <c r="AG43" s="115">
        <f t="shared" si="4"/>
        <v>17.473333333333336</v>
      </c>
      <c r="AH43" s="12" t="s">
        <v>35</v>
      </c>
      <c r="AI43" t="s">
        <v>35</v>
      </c>
    </row>
    <row r="44" spans="1:37" x14ac:dyDescent="0.2">
      <c r="A44" s="48" t="s">
        <v>23</v>
      </c>
      <c r="B44" s="111">
        <f>[40]Abril!$D$5</f>
        <v>20.6</v>
      </c>
      <c r="C44" s="111">
        <f>[40]Abril!$D$6</f>
        <v>20.6</v>
      </c>
      <c r="D44" s="111">
        <f>[40]Abril!$D$7</f>
        <v>21.2</v>
      </c>
      <c r="E44" s="111">
        <f>[40]Abril!$D$8</f>
        <v>22.3</v>
      </c>
      <c r="F44" s="111">
        <f>[40]Abril!$D$9</f>
        <v>16.3</v>
      </c>
      <c r="G44" s="111">
        <f>[40]Abril!$D$10</f>
        <v>17.899999999999999</v>
      </c>
      <c r="H44" s="111">
        <f>[40]Abril!$D$11</f>
        <v>19.8</v>
      </c>
      <c r="I44" s="111">
        <f>[40]Abril!$D$12</f>
        <v>21.6</v>
      </c>
      <c r="J44" s="111">
        <f>[40]Abril!$D$13</f>
        <v>20.6</v>
      </c>
      <c r="K44" s="111">
        <f>[40]Abril!$D$14</f>
        <v>19.100000000000001</v>
      </c>
      <c r="L44" s="111">
        <f>[40]Abril!$D$15</f>
        <v>21</v>
      </c>
      <c r="M44" s="111">
        <f>[40]Abril!$D$16</f>
        <v>20.3</v>
      </c>
      <c r="N44" s="111">
        <f>[40]Abril!$D$17</f>
        <v>19.3</v>
      </c>
      <c r="O44" s="111">
        <f>[40]Abril!$D$18</f>
        <v>19.7</v>
      </c>
      <c r="P44" s="111">
        <f>[40]Abril!$D$19</f>
        <v>21.1</v>
      </c>
      <c r="Q44" s="111">
        <f>[40]Abril!$D$20</f>
        <v>21.4</v>
      </c>
      <c r="R44" s="111">
        <f>[40]Abril!$D$21</f>
        <v>18.399999999999999</v>
      </c>
      <c r="S44" s="111">
        <f>[40]Abril!$D$22</f>
        <v>19.399999999999999</v>
      </c>
      <c r="T44" s="111">
        <f>[40]Abril!$D$23</f>
        <v>19.7</v>
      </c>
      <c r="U44" s="111">
        <f>[40]Abril!$D$24</f>
        <v>20.7</v>
      </c>
      <c r="V44" s="111">
        <f>[40]Abril!$D$25</f>
        <v>20.9</v>
      </c>
      <c r="W44" s="111">
        <f>[40]Abril!$D$26</f>
        <v>19.899999999999999</v>
      </c>
      <c r="X44" s="111">
        <f>[40]Abril!$D$27</f>
        <v>20.7</v>
      </c>
      <c r="Y44" s="111">
        <f>[40]Abril!$D$28</f>
        <v>19.2</v>
      </c>
      <c r="Z44" s="111">
        <f>[40]Abril!$D$29</f>
        <v>19</v>
      </c>
      <c r="AA44" s="111">
        <f>[40]Abril!$D$30</f>
        <v>20.3</v>
      </c>
      <c r="AB44" s="111">
        <f>[40]Abril!$D$31</f>
        <v>21.1</v>
      </c>
      <c r="AC44" s="111">
        <f>[40]Abril!$D$32</f>
        <v>20</v>
      </c>
      <c r="AD44" s="111">
        <f>[40]Abril!$D$33</f>
        <v>13.7</v>
      </c>
      <c r="AE44" s="111">
        <f>[40]Abril!$D$34</f>
        <v>10.5</v>
      </c>
      <c r="AF44" s="116">
        <f t="shared" si="1"/>
        <v>10.5</v>
      </c>
      <c r="AG44" s="115">
        <f t="shared" si="4"/>
        <v>19.543333333333333</v>
      </c>
    </row>
    <row r="45" spans="1:37" x14ac:dyDescent="0.2">
      <c r="A45" s="48" t="s">
        <v>34</v>
      </c>
      <c r="B45" s="111">
        <f>[41]Abril!$D$5</f>
        <v>20.7</v>
      </c>
      <c r="C45" s="111">
        <f>[41]Abril!$D$6</f>
        <v>21.3</v>
      </c>
      <c r="D45" s="111">
        <f>[41]Abril!$D$7</f>
        <v>21.7</v>
      </c>
      <c r="E45" s="111">
        <f>[41]Abril!$D$8</f>
        <v>21.9</v>
      </c>
      <c r="F45" s="111">
        <f>[41]Abril!$D$9</f>
        <v>21.7</v>
      </c>
      <c r="G45" s="111">
        <f>[41]Abril!$D$10</f>
        <v>20.2</v>
      </c>
      <c r="H45" s="111">
        <f>[41]Abril!$D$11</f>
        <v>21.2</v>
      </c>
      <c r="I45" s="111">
        <f>[41]Abril!$D$12</f>
        <v>21.3</v>
      </c>
      <c r="J45" s="111">
        <f>[41]Abril!$D$13</f>
        <v>21</v>
      </c>
      <c r="K45" s="111">
        <f>[41]Abril!$D$14</f>
        <v>20</v>
      </c>
      <c r="L45" s="111">
        <f>[41]Abril!$D$15</f>
        <v>21.1</v>
      </c>
      <c r="M45" s="111">
        <f>[41]Abril!$D$16</f>
        <v>20.9</v>
      </c>
      <c r="N45" s="111">
        <f>[41]Abril!$D$17</f>
        <v>20.6</v>
      </c>
      <c r="O45" s="111">
        <f>[41]Abril!$D$18</f>
        <v>20.8</v>
      </c>
      <c r="P45" s="111">
        <f>[41]Abril!$D$19</f>
        <v>21.3</v>
      </c>
      <c r="Q45" s="111">
        <f>[41]Abril!$D$20</f>
        <v>22.1</v>
      </c>
      <c r="R45" s="111">
        <f>[41]Abril!$D$21</f>
        <v>21.1</v>
      </c>
      <c r="S45" s="111">
        <f>[41]Abril!$D$22</f>
        <v>22.3</v>
      </c>
      <c r="T45" s="111">
        <f>[41]Abril!$D$23</f>
        <v>22.4</v>
      </c>
      <c r="U45" s="111">
        <f>[41]Abril!$D$24</f>
        <v>22.2</v>
      </c>
      <c r="V45" s="111">
        <f>[41]Abril!$D$25</f>
        <v>21.3</v>
      </c>
      <c r="W45" s="111">
        <f>[41]Abril!$D$26</f>
        <v>22</v>
      </c>
      <c r="X45" s="111">
        <f>[41]Abril!$D$27</f>
        <v>21.9</v>
      </c>
      <c r="Y45" s="111">
        <f>[41]Abril!$D$28</f>
        <v>20.399999999999999</v>
      </c>
      <c r="Z45" s="111">
        <f>[41]Abril!$D$29</f>
        <v>21.6</v>
      </c>
      <c r="AA45" s="111">
        <f>[41]Abril!$D$30</f>
        <v>22.3</v>
      </c>
      <c r="AB45" s="111">
        <f>[41]Abril!$D$31</f>
        <v>21.1</v>
      </c>
      <c r="AC45" s="111">
        <f>[41]Abril!$D$32</f>
        <v>21.3</v>
      </c>
      <c r="AD45" s="111">
        <f>[41]Abril!$D$33</f>
        <v>21.1</v>
      </c>
      <c r="AE45" s="111">
        <f>[41]Abril!$D$34</f>
        <v>17.600000000000001</v>
      </c>
      <c r="AF45" s="116">
        <f t="shared" si="1"/>
        <v>17.600000000000001</v>
      </c>
      <c r="AG45" s="115">
        <f t="shared" si="4"/>
        <v>21.213333333333331</v>
      </c>
      <c r="AH45" s="12" t="s">
        <v>35</v>
      </c>
      <c r="AI45" t="s">
        <v>35</v>
      </c>
      <c r="AK45" t="s">
        <v>35</v>
      </c>
    </row>
    <row r="46" spans="1:37" x14ac:dyDescent="0.2">
      <c r="A46" s="48" t="s">
        <v>20</v>
      </c>
      <c r="B46" s="111">
        <f>[42]Abril!$D$5</f>
        <v>23.7</v>
      </c>
      <c r="C46" s="111">
        <f>[42]Abril!$D$6</f>
        <v>23.5</v>
      </c>
      <c r="D46" s="111">
        <f>[42]Abril!$D$7</f>
        <v>23.9</v>
      </c>
      <c r="E46" s="111">
        <f>[42]Abril!$D$8</f>
        <v>23.7</v>
      </c>
      <c r="F46" s="111">
        <f>[42]Abril!$D$9</f>
        <v>23.2</v>
      </c>
      <c r="G46" s="111">
        <f>[42]Abril!$D$10</f>
        <v>19.600000000000001</v>
      </c>
      <c r="H46" s="111">
        <f>[42]Abril!$D$11</f>
        <v>19.899999999999999</v>
      </c>
      <c r="I46" s="111">
        <f>[42]Abril!$D$12</f>
        <v>22.2</v>
      </c>
      <c r="J46" s="111">
        <f>[42]Abril!$D$13</f>
        <v>22.4</v>
      </c>
      <c r="K46" s="111">
        <f>[42]Abril!$D$14</f>
        <v>21.3</v>
      </c>
      <c r="L46" s="111">
        <f>[42]Abril!$D$15</f>
        <v>23.4</v>
      </c>
      <c r="M46" s="111">
        <f>[42]Abril!$D$16</f>
        <v>22.5</v>
      </c>
      <c r="N46" s="111">
        <f>[42]Abril!$D$17</f>
        <v>21.2</v>
      </c>
      <c r="O46" s="111">
        <f>[42]Abril!$D$18</f>
        <v>22.6</v>
      </c>
      <c r="P46" s="111">
        <f>[42]Abril!$D$19</f>
        <v>22.1</v>
      </c>
      <c r="Q46" s="111">
        <f>[42]Abril!$D$20</f>
        <v>19.899999999999999</v>
      </c>
      <c r="R46" s="111">
        <f>[42]Abril!$D$21</f>
        <v>22.5</v>
      </c>
      <c r="S46" s="111">
        <f>[42]Abril!$D$22</f>
        <v>19.7</v>
      </c>
      <c r="T46" s="111">
        <f>[42]Abril!$D$23</f>
        <v>19.8</v>
      </c>
      <c r="U46" s="111">
        <f>[42]Abril!$D$24</f>
        <v>22.1</v>
      </c>
      <c r="V46" s="111">
        <f>[42]Abril!$D$25</f>
        <v>21.2</v>
      </c>
      <c r="W46" s="111">
        <f>[42]Abril!$D$26</f>
        <v>20.2</v>
      </c>
      <c r="X46" s="111">
        <f>[42]Abril!$D$27</f>
        <v>19.8</v>
      </c>
      <c r="Y46" s="111">
        <f>[42]Abril!$D$28</f>
        <v>21.5</v>
      </c>
      <c r="Z46" s="111">
        <f>[42]Abril!$D$29</f>
        <v>20.399999999999999</v>
      </c>
      <c r="AA46" s="111">
        <f>[42]Abril!$D$30</f>
        <v>22.8</v>
      </c>
      <c r="AB46" s="111">
        <f>[42]Abril!$D$31</f>
        <v>22</v>
      </c>
      <c r="AC46" s="111">
        <f>[42]Abril!$D$32</f>
        <v>21.2</v>
      </c>
      <c r="AD46" s="111">
        <f>[42]Abril!$D$33</f>
        <v>18.899999999999999</v>
      </c>
      <c r="AE46" s="111">
        <f>[42]Abril!$D$34</f>
        <v>15.8</v>
      </c>
      <c r="AF46" s="116">
        <f t="shared" si="1"/>
        <v>15.8</v>
      </c>
      <c r="AG46" s="115">
        <f t="shared" si="4"/>
        <v>21.433333333333334</v>
      </c>
    </row>
    <row r="47" spans="1:37" s="5" customFormat="1" ht="17.100000000000001" customHeight="1" x14ac:dyDescent="0.2">
      <c r="A47" s="49" t="s">
        <v>199</v>
      </c>
      <c r="B47" s="112">
        <f t="shared" ref="B47:AF47" si="5">MIN(B5:B46)</f>
        <v>17.100000000000001</v>
      </c>
      <c r="C47" s="112">
        <f t="shared" si="5"/>
        <v>16.399999999999999</v>
      </c>
      <c r="D47" s="112">
        <f t="shared" si="5"/>
        <v>20</v>
      </c>
      <c r="E47" s="112">
        <f t="shared" si="5"/>
        <v>18.7</v>
      </c>
      <c r="F47" s="112">
        <f t="shared" si="5"/>
        <v>12.1</v>
      </c>
      <c r="G47" s="112">
        <f t="shared" si="5"/>
        <v>16.3</v>
      </c>
      <c r="H47" s="112">
        <f t="shared" si="5"/>
        <v>16.600000000000001</v>
      </c>
      <c r="I47" s="112">
        <f t="shared" si="5"/>
        <v>18.8</v>
      </c>
      <c r="J47" s="112">
        <f t="shared" si="5"/>
        <v>15.4</v>
      </c>
      <c r="K47" s="112">
        <f t="shared" si="5"/>
        <v>14.5</v>
      </c>
      <c r="L47" s="112">
        <f t="shared" si="5"/>
        <v>15.8</v>
      </c>
      <c r="M47" s="112">
        <f t="shared" si="5"/>
        <v>17.5</v>
      </c>
      <c r="N47" s="112">
        <f t="shared" si="5"/>
        <v>17.899999999999999</v>
      </c>
      <c r="O47" s="112">
        <f t="shared" si="5"/>
        <v>16.3</v>
      </c>
      <c r="P47" s="112">
        <f t="shared" si="5"/>
        <v>17.2</v>
      </c>
      <c r="Q47" s="112">
        <f t="shared" si="5"/>
        <v>18.5</v>
      </c>
      <c r="R47" s="112">
        <f t="shared" si="5"/>
        <v>17.600000000000001</v>
      </c>
      <c r="S47" s="112">
        <f t="shared" si="5"/>
        <v>18</v>
      </c>
      <c r="T47" s="112">
        <f t="shared" si="5"/>
        <v>18.600000000000001</v>
      </c>
      <c r="U47" s="112">
        <f t="shared" si="5"/>
        <v>17.5</v>
      </c>
      <c r="V47" s="112">
        <f t="shared" si="5"/>
        <v>17.3</v>
      </c>
      <c r="W47" s="112">
        <f t="shared" si="5"/>
        <v>17.2</v>
      </c>
      <c r="X47" s="112">
        <f t="shared" si="5"/>
        <v>16.7</v>
      </c>
      <c r="Y47" s="112">
        <f t="shared" si="5"/>
        <v>15.3</v>
      </c>
      <c r="Z47" s="112">
        <f t="shared" si="5"/>
        <v>16.7</v>
      </c>
      <c r="AA47" s="112">
        <f t="shared" si="5"/>
        <v>19.5</v>
      </c>
      <c r="AB47" s="112">
        <f t="shared" si="5"/>
        <v>18.7</v>
      </c>
      <c r="AC47" s="112">
        <f t="shared" si="5"/>
        <v>16</v>
      </c>
      <c r="AD47" s="112">
        <f t="shared" si="5"/>
        <v>8.5</v>
      </c>
      <c r="AE47" s="112">
        <f t="shared" si="5"/>
        <v>7.4</v>
      </c>
      <c r="AF47" s="116">
        <f t="shared" si="5"/>
        <v>7.4</v>
      </c>
      <c r="AG47" s="115">
        <f>AVERAGE(AG5:AG46)</f>
        <v>19.860393224440411</v>
      </c>
      <c r="AK47" s="5" t="s">
        <v>35</v>
      </c>
    </row>
    <row r="48" spans="1:37" x14ac:dyDescent="0.2">
      <c r="A48" s="105" t="s">
        <v>227</v>
      </c>
      <c r="B48" s="39"/>
      <c r="C48" s="39"/>
      <c r="D48" s="39"/>
      <c r="E48" s="39"/>
      <c r="F48" s="39"/>
      <c r="G48" s="39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45"/>
      <c r="AE48" s="45"/>
      <c r="AF48" s="43"/>
      <c r="AG48" s="44"/>
    </row>
    <row r="49" spans="1:38" x14ac:dyDescent="0.2">
      <c r="A49" s="105" t="s">
        <v>228</v>
      </c>
      <c r="B49" s="40"/>
      <c r="C49" s="40"/>
      <c r="D49" s="40"/>
      <c r="E49" s="40"/>
      <c r="F49" s="40"/>
      <c r="G49" s="40"/>
      <c r="H49" s="40"/>
      <c r="I49" s="40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8"/>
      <c r="U49" s="98"/>
      <c r="V49" s="98"/>
      <c r="W49" s="98"/>
      <c r="X49" s="98"/>
      <c r="Y49" s="96"/>
      <c r="Z49" s="96"/>
      <c r="AA49" s="96"/>
      <c r="AB49" s="96"/>
      <c r="AC49" s="96"/>
      <c r="AD49" s="96"/>
      <c r="AE49" s="96"/>
      <c r="AF49" s="43"/>
      <c r="AG49" s="42"/>
      <c r="AK49" t="s">
        <v>35</v>
      </c>
      <c r="AL49" t="s">
        <v>35</v>
      </c>
    </row>
    <row r="50" spans="1:38" x14ac:dyDescent="0.2">
      <c r="A50" s="41"/>
      <c r="B50" s="96"/>
      <c r="C50" s="96"/>
      <c r="D50" s="96"/>
      <c r="E50" s="96"/>
      <c r="F50" s="96"/>
      <c r="G50" s="96"/>
      <c r="H50" s="96"/>
      <c r="I50" s="96"/>
      <c r="J50" s="97"/>
      <c r="K50" s="97"/>
      <c r="L50" s="97"/>
      <c r="M50" s="97"/>
      <c r="N50" s="97"/>
      <c r="O50" s="97"/>
      <c r="P50" s="97"/>
      <c r="Q50" s="96"/>
      <c r="R50" s="96"/>
      <c r="S50" s="96"/>
      <c r="T50" s="99"/>
      <c r="U50" s="99"/>
      <c r="V50" s="99"/>
      <c r="W50" s="99"/>
      <c r="X50" s="99"/>
      <c r="Y50" s="96"/>
      <c r="Z50" s="96"/>
      <c r="AA50" s="96"/>
      <c r="AB50" s="96"/>
      <c r="AC50" s="96"/>
      <c r="AD50" s="45"/>
      <c r="AE50" s="45"/>
      <c r="AF50" s="43"/>
      <c r="AG50" s="42"/>
    </row>
    <row r="51" spans="1:38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45"/>
      <c r="AF51" s="43"/>
      <c r="AG51" s="75"/>
    </row>
    <row r="52" spans="1:38" x14ac:dyDescent="0.2">
      <c r="A52" s="41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43"/>
      <c r="AG52" s="44"/>
      <c r="AJ52" t="s">
        <v>35</v>
      </c>
      <c r="AK52" t="s">
        <v>35</v>
      </c>
    </row>
    <row r="53" spans="1:38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43"/>
      <c r="AG53" s="44"/>
      <c r="AK53" t="s">
        <v>35</v>
      </c>
    </row>
    <row r="54" spans="1:38" ht="13.5" thickBot="1" x14ac:dyDescent="0.25">
      <c r="A54" s="51"/>
      <c r="B54" s="52"/>
      <c r="C54" s="52"/>
      <c r="D54" s="52"/>
      <c r="E54" s="52"/>
      <c r="F54" s="52"/>
      <c r="G54" s="52" t="s">
        <v>35</v>
      </c>
      <c r="H54" s="52"/>
      <c r="I54" s="52"/>
      <c r="J54" s="52"/>
      <c r="K54" s="52"/>
      <c r="L54" s="52" t="s">
        <v>35</v>
      </c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3"/>
      <c r="AG54" s="76"/>
      <c r="AK54" s="12" t="s">
        <v>35</v>
      </c>
    </row>
    <row r="55" spans="1:38" x14ac:dyDescent="0.2">
      <c r="AI55" t="s">
        <v>35</v>
      </c>
    </row>
    <row r="57" spans="1:38" x14ac:dyDescent="0.2">
      <c r="AD57" s="2" t="s">
        <v>35</v>
      </c>
    </row>
    <row r="58" spans="1:38" x14ac:dyDescent="0.2">
      <c r="AK58" s="12" t="s">
        <v>35</v>
      </c>
    </row>
    <row r="59" spans="1:38" x14ac:dyDescent="0.2">
      <c r="AH59" s="12" t="s">
        <v>35</v>
      </c>
      <c r="AI59" t="s">
        <v>35</v>
      </c>
      <c r="AL59" s="12" t="s">
        <v>35</v>
      </c>
    </row>
    <row r="62" spans="1:38" x14ac:dyDescent="0.2">
      <c r="I62" s="2" t="s">
        <v>35</v>
      </c>
      <c r="Y62" s="2" t="s">
        <v>35</v>
      </c>
      <c r="AB62" s="2" t="s">
        <v>35</v>
      </c>
      <c r="AH62" t="s">
        <v>35</v>
      </c>
    </row>
    <row r="69" spans="34:38" x14ac:dyDescent="0.2">
      <c r="AH69" s="12" t="s">
        <v>35</v>
      </c>
      <c r="AL69" t="s">
        <v>35</v>
      </c>
    </row>
    <row r="70" spans="34:38" x14ac:dyDescent="0.2">
      <c r="AL70" s="12" t="s">
        <v>35</v>
      </c>
    </row>
  </sheetData>
  <mergeCells count="33">
    <mergeCell ref="B3:B4"/>
    <mergeCell ref="C3:C4"/>
    <mergeCell ref="D3:D4"/>
    <mergeCell ref="N3:N4"/>
    <mergeCell ref="E3:E4"/>
    <mergeCell ref="F3:F4"/>
    <mergeCell ref="I3:I4"/>
    <mergeCell ref="K3:K4"/>
    <mergeCell ref="L3:L4"/>
    <mergeCell ref="G3:G4"/>
    <mergeCell ref="H3:H4"/>
    <mergeCell ref="M3:M4"/>
    <mergeCell ref="A1:AG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B2:AG2"/>
    <mergeCell ref="A2:A4"/>
    <mergeCell ref="S3:S4"/>
    <mergeCell ref="J3:J4"/>
    <mergeCell ref="AE3:AE4"/>
    <mergeCell ref="Z3:Z4"/>
    <mergeCell ref="U3:U4"/>
    <mergeCell ref="T3:T4"/>
    <mergeCell ref="V3:V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zoomScale="90" zoomScaleNormal="90" workbookViewId="0">
      <selection activeCell="AI9" sqref="AI9"/>
    </sheetView>
  </sheetViews>
  <sheetFormatPr defaultRowHeight="12.75" x14ac:dyDescent="0.2"/>
  <cols>
    <col min="1" max="1" width="19.7109375" style="2" bestFit="1" customWidth="1"/>
    <col min="2" max="2" width="6.85546875" style="2" bestFit="1" customWidth="1"/>
    <col min="3" max="5" width="5.42578125" style="2" bestFit="1" customWidth="1"/>
    <col min="6" max="6" width="6.85546875" style="2" bestFit="1" customWidth="1"/>
    <col min="7" max="18" width="5.42578125" style="2" bestFit="1" customWidth="1"/>
    <col min="19" max="20" width="6.42578125" style="2" bestFit="1" customWidth="1"/>
    <col min="21" max="25" width="5.42578125" style="2" bestFit="1" customWidth="1"/>
    <col min="26" max="26" width="6" style="2" customWidth="1"/>
    <col min="27" max="30" width="5.42578125" style="2" bestFit="1" customWidth="1"/>
    <col min="31" max="31" width="6.85546875" style="2" bestFit="1" customWidth="1"/>
    <col min="32" max="32" width="6.5703125" style="7" bestFit="1" customWidth="1"/>
  </cols>
  <sheetData>
    <row r="1" spans="1:36" ht="20.100000000000001" customHeight="1" x14ac:dyDescent="0.2">
      <c r="A1" s="137" t="s">
        <v>207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9"/>
    </row>
    <row r="2" spans="1:36" s="4" customFormat="1" ht="20.100000000000001" customHeight="1" x14ac:dyDescent="0.2">
      <c r="A2" s="140" t="s">
        <v>21</v>
      </c>
      <c r="B2" s="135" t="s">
        <v>249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6"/>
    </row>
    <row r="3" spans="1:36" s="5" customFormat="1" ht="20.100000000000001" customHeight="1" x14ac:dyDescent="0.2">
      <c r="A3" s="140"/>
      <c r="B3" s="134">
        <v>1</v>
      </c>
      <c r="C3" s="134">
        <f>SUM(B3+1)</f>
        <v>2</v>
      </c>
      <c r="D3" s="134">
        <f t="shared" ref="D3:AD3" si="0">SUM(C3+1)</f>
        <v>3</v>
      </c>
      <c r="E3" s="134">
        <f t="shared" si="0"/>
        <v>4</v>
      </c>
      <c r="F3" s="134">
        <f t="shared" si="0"/>
        <v>5</v>
      </c>
      <c r="G3" s="134">
        <f t="shared" si="0"/>
        <v>6</v>
      </c>
      <c r="H3" s="134">
        <f t="shared" si="0"/>
        <v>7</v>
      </c>
      <c r="I3" s="134">
        <f t="shared" si="0"/>
        <v>8</v>
      </c>
      <c r="J3" s="134">
        <f t="shared" si="0"/>
        <v>9</v>
      </c>
      <c r="K3" s="134">
        <f t="shared" si="0"/>
        <v>10</v>
      </c>
      <c r="L3" s="134">
        <f t="shared" si="0"/>
        <v>11</v>
      </c>
      <c r="M3" s="134">
        <f t="shared" si="0"/>
        <v>12</v>
      </c>
      <c r="N3" s="134">
        <f t="shared" si="0"/>
        <v>13</v>
      </c>
      <c r="O3" s="134">
        <f t="shared" si="0"/>
        <v>14</v>
      </c>
      <c r="P3" s="134">
        <f t="shared" si="0"/>
        <v>15</v>
      </c>
      <c r="Q3" s="134">
        <f t="shared" si="0"/>
        <v>16</v>
      </c>
      <c r="R3" s="134">
        <f t="shared" si="0"/>
        <v>17</v>
      </c>
      <c r="S3" s="134">
        <f t="shared" si="0"/>
        <v>18</v>
      </c>
      <c r="T3" s="134">
        <f t="shared" si="0"/>
        <v>19</v>
      </c>
      <c r="U3" s="134">
        <f t="shared" si="0"/>
        <v>20</v>
      </c>
      <c r="V3" s="134">
        <f t="shared" si="0"/>
        <v>21</v>
      </c>
      <c r="W3" s="134">
        <f t="shared" si="0"/>
        <v>22</v>
      </c>
      <c r="X3" s="134">
        <f t="shared" si="0"/>
        <v>23</v>
      </c>
      <c r="Y3" s="134">
        <f t="shared" si="0"/>
        <v>24</v>
      </c>
      <c r="Z3" s="134">
        <f t="shared" si="0"/>
        <v>25</v>
      </c>
      <c r="AA3" s="134">
        <f t="shared" si="0"/>
        <v>26</v>
      </c>
      <c r="AB3" s="134">
        <f t="shared" si="0"/>
        <v>27</v>
      </c>
      <c r="AC3" s="134">
        <f t="shared" si="0"/>
        <v>28</v>
      </c>
      <c r="AD3" s="134">
        <f t="shared" si="0"/>
        <v>29</v>
      </c>
      <c r="AE3" s="134">
        <v>30</v>
      </c>
      <c r="AF3" s="146" t="s">
        <v>26</v>
      </c>
    </row>
    <row r="4" spans="1:36" s="5" customFormat="1" ht="20.100000000000001" customHeight="1" x14ac:dyDescent="0.2">
      <c r="A4" s="140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46"/>
    </row>
    <row r="5" spans="1:36" s="5" customFormat="1" x14ac:dyDescent="0.2">
      <c r="A5" s="48" t="s">
        <v>30</v>
      </c>
      <c r="B5" s="109">
        <f>[1]Abril!$E$5</f>
        <v>79</v>
      </c>
      <c r="C5" s="109">
        <f>[1]Abril!$E$6</f>
        <v>78.541666666666671</v>
      </c>
      <c r="D5" s="109">
        <f>[1]Abril!$E$7</f>
        <v>78.625</v>
      </c>
      <c r="E5" s="109">
        <f>[1]Abril!$E$8</f>
        <v>83.583333333333329</v>
      </c>
      <c r="F5" s="109">
        <f>[1]Abril!$E$9</f>
        <v>78.375</v>
      </c>
      <c r="G5" s="109">
        <f>[1]Abril!$E$10</f>
        <v>69.041666666666671</v>
      </c>
      <c r="H5" s="109">
        <f>[1]Abril!$E$11</f>
        <v>73.791666666666671</v>
      </c>
      <c r="I5" s="109">
        <f>[1]Abril!$E$12</f>
        <v>84.666666666666671</v>
      </c>
      <c r="J5" s="109">
        <f>[1]Abril!$E$13</f>
        <v>86.391304347826093</v>
      </c>
      <c r="K5" s="109">
        <f>[1]Abril!$E$14</f>
        <v>80.571428571428569</v>
      </c>
      <c r="L5" s="109">
        <f>[1]Abril!$E$15</f>
        <v>77.125</v>
      </c>
      <c r="M5" s="109">
        <f>[1]Abril!$E$16</f>
        <v>77.75</v>
      </c>
      <c r="N5" s="109">
        <f>[1]Abril!$E$17</f>
        <v>83.75</v>
      </c>
      <c r="O5" s="109">
        <f>[1]Abril!$E$18</f>
        <v>82.208333333333329</v>
      </c>
      <c r="P5" s="109">
        <f>[1]Abril!$E$19</f>
        <v>94.125</v>
      </c>
      <c r="Q5" s="109">
        <f>[1]Abril!$E$20</f>
        <v>88.5</v>
      </c>
      <c r="R5" s="109">
        <f>[1]Abril!$E$21</f>
        <v>86.166666666666671</v>
      </c>
      <c r="S5" s="109">
        <f>[1]Abril!$E$22</f>
        <v>97.545454545454547</v>
      </c>
      <c r="T5" s="109">
        <f>[1]Abril!$E$23</f>
        <v>99.208333333333329</v>
      </c>
      <c r="U5" s="109">
        <f>[1]Abril!$E$24</f>
        <v>88.388888888888886</v>
      </c>
      <c r="V5" s="109">
        <f>[1]Abril!$E$25</f>
        <v>82.235294117647058</v>
      </c>
      <c r="W5" s="109">
        <f>[1]Abril!$E$26</f>
        <v>79.7</v>
      </c>
      <c r="X5" s="109">
        <f>[1]Abril!$E$27</f>
        <v>78.541666666666671</v>
      </c>
      <c r="Y5" s="109">
        <f>[1]Abril!$E$28</f>
        <v>94.5</v>
      </c>
      <c r="Z5" s="109">
        <f>[1]Abril!$E$29</f>
        <v>91.217391304347828</v>
      </c>
      <c r="AA5" s="109">
        <f>[1]Abril!$E$30</f>
        <v>87.666666666666671</v>
      </c>
      <c r="AB5" s="109">
        <f>[1]Abril!$E$31</f>
        <v>82</v>
      </c>
      <c r="AC5" s="109">
        <f>[1]Abril!$E$32</f>
        <v>91.125</v>
      </c>
      <c r="AD5" s="109">
        <f>[1]Abril!$E$33</f>
        <v>78.958333333333329</v>
      </c>
      <c r="AE5" s="109">
        <f>[1]Abril!$E$34</f>
        <v>71.555555555555557</v>
      </c>
      <c r="AF5" s="117">
        <f t="shared" ref="AF5:AF16" si="1">AVERAGE(B5:AE5)</f>
        <v>83.495177244371632</v>
      </c>
    </row>
    <row r="6" spans="1:36" x14ac:dyDescent="0.2">
      <c r="A6" s="48" t="s">
        <v>0</v>
      </c>
      <c r="B6" s="111">
        <f>[2]Abril!$E$5</f>
        <v>84.888888888888886</v>
      </c>
      <c r="C6" s="111">
        <f>[2]Abril!$E$6</f>
        <v>79.545454545454547</v>
      </c>
      <c r="D6" s="111">
        <f>[2]Abril!$E$7</f>
        <v>79.5625</v>
      </c>
      <c r="E6" s="111">
        <f>[2]Abril!$E$8</f>
        <v>82</v>
      </c>
      <c r="F6" s="111">
        <f>[2]Abril!$E$9</f>
        <v>73.666666666666671</v>
      </c>
      <c r="G6" s="111">
        <f>[2]Abril!$E$10</f>
        <v>69.875</v>
      </c>
      <c r="H6" s="111">
        <f>[2]Abril!$E$11</f>
        <v>74.125</v>
      </c>
      <c r="I6" s="111">
        <f>[2]Abril!$E$12</f>
        <v>88.318181818181813</v>
      </c>
      <c r="J6" s="111">
        <f>[2]Abril!$E$13</f>
        <v>80.708333333333329</v>
      </c>
      <c r="K6" s="111">
        <f>[2]Abril!$E$14</f>
        <v>78.041666666666671</v>
      </c>
      <c r="L6" s="111">
        <f>[2]Abril!$E$15</f>
        <v>77.375</v>
      </c>
      <c r="M6" s="111">
        <f>[2]Abril!$E$16</f>
        <v>91.941176470588232</v>
      </c>
      <c r="N6" s="111">
        <f>[2]Abril!$E$17</f>
        <v>83.5</v>
      </c>
      <c r="O6" s="111">
        <f>[2]Abril!$E$18</f>
        <v>81.94736842105263</v>
      </c>
      <c r="P6" s="111">
        <f>[2]Abril!$E$19</f>
        <v>91.058823529411768</v>
      </c>
      <c r="Q6" s="111">
        <f>[2]Abril!$E$20</f>
        <v>83.727272727272734</v>
      </c>
      <c r="R6" s="111">
        <f>[2]Abril!$E$21</f>
        <v>91.428571428571431</v>
      </c>
      <c r="S6" s="111">
        <f>[2]Abril!$E$22</f>
        <v>100</v>
      </c>
      <c r="T6" s="111">
        <f>[2]Abril!$E$23</f>
        <v>82.6</v>
      </c>
      <c r="U6" s="111">
        <f>[2]Abril!$E$24</f>
        <v>76.416666666666671</v>
      </c>
      <c r="V6" s="111">
        <f>[2]Abril!$E$25</f>
        <v>78.833333333333329</v>
      </c>
      <c r="W6" s="111">
        <f>[2]Abril!$E$26</f>
        <v>79.349999999999994</v>
      </c>
      <c r="X6" s="111">
        <f>[2]Abril!$E$27</f>
        <v>80.772727272727266</v>
      </c>
      <c r="Y6" s="111">
        <f>[2]Abril!$E$28</f>
        <v>90.055555555555557</v>
      </c>
      <c r="Z6" s="111">
        <f>[2]Abril!$E$29</f>
        <v>88.555555555555557</v>
      </c>
      <c r="AA6" s="111">
        <f>[2]Abril!$E$30</f>
        <v>85.444444444444443</v>
      </c>
      <c r="AB6" s="111">
        <f>[2]Abril!$E$31</f>
        <v>94</v>
      </c>
      <c r="AC6" s="111">
        <f>[2]Abril!$E$32</f>
        <v>73.545454545454547</v>
      </c>
      <c r="AD6" s="111">
        <f>[2]Abril!$E$33</f>
        <v>71.833333333333329</v>
      </c>
      <c r="AE6" s="111">
        <f>[2]Abril!$E$34</f>
        <v>71.875</v>
      </c>
      <c r="AF6" s="117">
        <f t="shared" si="1"/>
        <v>82.166399173438634</v>
      </c>
    </row>
    <row r="7" spans="1:36" x14ac:dyDescent="0.2">
      <c r="A7" s="48" t="s">
        <v>85</v>
      </c>
      <c r="B7" s="111">
        <f>[3]Abril!$E$5</f>
        <v>81.291666666666671</v>
      </c>
      <c r="C7" s="111">
        <f>[3]Abril!$E$6</f>
        <v>83.458333333333329</v>
      </c>
      <c r="D7" s="111">
        <f>[3]Abril!$E$7</f>
        <v>81.458333333333329</v>
      </c>
      <c r="E7" s="111">
        <f>[3]Abril!$E$8</f>
        <v>75.708333333333329</v>
      </c>
      <c r="F7" s="111">
        <f>[3]Abril!$E$9</f>
        <v>68.5</v>
      </c>
      <c r="G7" s="111">
        <f>[3]Abril!$E$10</f>
        <v>64.541666666666671</v>
      </c>
      <c r="H7" s="111">
        <f>[3]Abril!$E$11</f>
        <v>65.083333333333329</v>
      </c>
      <c r="I7" s="111">
        <f>[3]Abril!$E$12</f>
        <v>74</v>
      </c>
      <c r="J7" s="111">
        <f>[3]Abril!$E$13</f>
        <v>83.291666666666671</v>
      </c>
      <c r="K7" s="111">
        <f>[3]Abril!$E$14</f>
        <v>74.25</v>
      </c>
      <c r="L7" s="111">
        <f>[3]Abril!$E$15</f>
        <v>70.25</v>
      </c>
      <c r="M7" s="111">
        <f>[3]Abril!$E$16</f>
        <v>77.458333333333329</v>
      </c>
      <c r="N7" s="111">
        <f>[3]Abril!$E$17</f>
        <v>88.5</v>
      </c>
      <c r="O7" s="111">
        <f>[3]Abril!$E$18</f>
        <v>84.333333333333329</v>
      </c>
      <c r="P7" s="111">
        <f>[3]Abril!$E$19</f>
        <v>87.583333333333329</v>
      </c>
      <c r="Q7" s="111">
        <f>[3]Abril!$E$20</f>
        <v>92.375</v>
      </c>
      <c r="R7" s="111">
        <f>[3]Abril!$E$21</f>
        <v>90.041666666666671</v>
      </c>
      <c r="S7" s="111">
        <f>[3]Abril!$E$22</f>
        <v>97.458333333333329</v>
      </c>
      <c r="T7" s="111">
        <f>[3]Abril!$E$23</f>
        <v>95.833333333333329</v>
      </c>
      <c r="U7" s="111">
        <f>[3]Abril!$E$24</f>
        <v>92.833333333333329</v>
      </c>
      <c r="V7" s="111">
        <f>[3]Abril!$E$25</f>
        <v>83.125</v>
      </c>
      <c r="W7" s="111">
        <f>[3]Abril!$E$26</f>
        <v>76.333333333333329</v>
      </c>
      <c r="X7" s="111">
        <f>[3]Abril!$E$27</f>
        <v>72.333333333333329</v>
      </c>
      <c r="Y7" s="111">
        <f>[3]Abril!$E$28</f>
        <v>87.416666666666671</v>
      </c>
      <c r="Z7" s="111">
        <f>[3]Abril!$E$29</f>
        <v>92.333333333333329</v>
      </c>
      <c r="AA7" s="111">
        <f>[3]Abril!$E$30</f>
        <v>90.541666666666671</v>
      </c>
      <c r="AB7" s="111">
        <f>[3]Abril!$E$31</f>
        <v>92.083333333333329</v>
      </c>
      <c r="AC7" s="111">
        <f>[3]Abril!$E$32</f>
        <v>88.208333333333329</v>
      </c>
      <c r="AD7" s="111">
        <f>[3]Abril!$E$33</f>
        <v>65.916666666666671</v>
      </c>
      <c r="AE7" s="111">
        <f>[3]Abril!$E$34</f>
        <v>68.958333333333329</v>
      </c>
      <c r="AF7" s="117">
        <f t="shared" si="1"/>
        <v>81.516666666666666</v>
      </c>
    </row>
    <row r="8" spans="1:36" x14ac:dyDescent="0.2">
      <c r="A8" s="48" t="s">
        <v>1</v>
      </c>
      <c r="B8" s="111">
        <f>[4]Abril!$E$5</f>
        <v>79.875</v>
      </c>
      <c r="C8" s="111">
        <f>[4]Abril!$E$6</f>
        <v>80.75</v>
      </c>
      <c r="D8" s="111">
        <f>[4]Abril!$E$7</f>
        <v>76.25</v>
      </c>
      <c r="E8" s="111">
        <f>[4]Abril!$E$8</f>
        <v>77.125</v>
      </c>
      <c r="F8" s="111">
        <f>[4]Abril!$E$9</f>
        <v>70.333333333333329</v>
      </c>
      <c r="G8" s="111">
        <f>[4]Abril!$E$10</f>
        <v>64.291666666666671</v>
      </c>
      <c r="H8" s="111">
        <f>[4]Abril!$E$11</f>
        <v>59.25</v>
      </c>
      <c r="I8" s="111">
        <f>[4]Abril!$E$12</f>
        <v>77.458333333333329</v>
      </c>
      <c r="J8" s="111">
        <f>[4]Abril!$E$13</f>
        <v>72.458333333333329</v>
      </c>
      <c r="K8" s="111">
        <f>[4]Abril!$E$14</f>
        <v>68.5</v>
      </c>
      <c r="L8" s="111">
        <f>[4]Abril!$E$15</f>
        <v>67.333333333333329</v>
      </c>
      <c r="M8" s="111">
        <f>[4]Abril!$E$16</f>
        <v>82.708333333333329</v>
      </c>
      <c r="N8" s="111">
        <f>[4]Abril!$E$17</f>
        <v>84.833333333333329</v>
      </c>
      <c r="O8" s="111">
        <f>[4]Abril!$E$18</f>
        <v>78.916666666666671</v>
      </c>
      <c r="P8" s="111">
        <f>[4]Abril!$E$19</f>
        <v>76.083333333333329</v>
      </c>
      <c r="Q8" s="111">
        <f>[4]Abril!$E$20</f>
        <v>80.625</v>
      </c>
      <c r="R8" s="111">
        <f>[4]Abril!$E$21</f>
        <v>80.416666666666671</v>
      </c>
      <c r="S8" s="111">
        <f>[4]Abril!$E$22</f>
        <v>87.625</v>
      </c>
      <c r="T8" s="111">
        <f>[4]Abril!$E$23</f>
        <v>89.375</v>
      </c>
      <c r="U8" s="111">
        <f>[4]Abril!$E$24</f>
        <v>82.625</v>
      </c>
      <c r="V8" s="111">
        <f>[4]Abril!$E$25</f>
        <v>77.458333333333329</v>
      </c>
      <c r="W8" s="111">
        <f>[4]Abril!$E$26</f>
        <v>72.375</v>
      </c>
      <c r="X8" s="111">
        <f>[4]Abril!$E$27</f>
        <v>75.875</v>
      </c>
      <c r="Y8" s="111">
        <f>[4]Abril!$E$28</f>
        <v>82.125</v>
      </c>
      <c r="Z8" s="111">
        <f>[4]Abril!$E$29</f>
        <v>88.25</v>
      </c>
      <c r="AA8" s="111">
        <f>[4]Abril!$E$30</f>
        <v>82.791666666666671</v>
      </c>
      <c r="AB8" s="111">
        <f>[4]Abril!$E$31</f>
        <v>83.625</v>
      </c>
      <c r="AC8" s="111">
        <f>[4]Abril!$E$32</f>
        <v>82.5</v>
      </c>
      <c r="AD8" s="111">
        <f>[4]Abril!$E$33</f>
        <v>70.875</v>
      </c>
      <c r="AE8" s="111">
        <f>[4]Abril!$E$34</f>
        <v>70.791666666666671</v>
      </c>
      <c r="AF8" s="117">
        <f t="shared" si="1"/>
        <v>77.45</v>
      </c>
    </row>
    <row r="9" spans="1:36" x14ac:dyDescent="0.2">
      <c r="A9" s="48" t="s">
        <v>146</v>
      </c>
      <c r="B9" s="111">
        <f>[5]Abril!$E$5</f>
        <v>93.833333333333329</v>
      </c>
      <c r="C9" s="111">
        <f>[5]Abril!$E$6</f>
        <v>91.083333333333329</v>
      </c>
      <c r="D9" s="111">
        <f>[5]Abril!$E$7</f>
        <v>89.458333333333329</v>
      </c>
      <c r="E9" s="111">
        <f>[5]Abril!$E$8</f>
        <v>88.416666666666671</v>
      </c>
      <c r="F9" s="111">
        <f>[5]Abril!$E$9</f>
        <v>79.666666666666671</v>
      </c>
      <c r="G9" s="111">
        <f>[5]Abril!$E$10</f>
        <v>82.291666666666671</v>
      </c>
      <c r="H9" s="111">
        <f>[5]Abril!$E$11</f>
        <v>79.791666666666671</v>
      </c>
      <c r="I9" s="111">
        <f>[5]Abril!$E$12</f>
        <v>93.625</v>
      </c>
      <c r="J9" s="111">
        <f>[5]Abril!$E$13</f>
        <v>87.583333333333329</v>
      </c>
      <c r="K9" s="111">
        <f>[5]Abril!$E$14</f>
        <v>76.458333333333329</v>
      </c>
      <c r="L9" s="111">
        <f>[5]Abril!$E$15</f>
        <v>79.5</v>
      </c>
      <c r="M9" s="111">
        <f>[5]Abril!$E$16</f>
        <v>94.833333333333329</v>
      </c>
      <c r="N9" s="111">
        <f>[5]Abril!$E$17</f>
        <v>97.208333333333329</v>
      </c>
      <c r="O9" s="111">
        <f>[5]Abril!$E$18</f>
        <v>88.25</v>
      </c>
      <c r="P9" s="111">
        <f>[5]Abril!$E$19</f>
        <v>89.916666666666671</v>
      </c>
      <c r="Q9" s="111">
        <f>[5]Abril!$E$20</f>
        <v>94.166666666666671</v>
      </c>
      <c r="R9" s="111">
        <f>[5]Abril!$E$21</f>
        <v>96.5</v>
      </c>
      <c r="S9" s="111">
        <f>[5]Abril!$E$22</f>
        <v>98.333333333333329</v>
      </c>
      <c r="T9" s="111">
        <f>[5]Abril!$E$23</f>
        <v>94.208333333333329</v>
      </c>
      <c r="U9" s="111">
        <f>[5]Abril!$E$24</f>
        <v>89.375</v>
      </c>
      <c r="V9" s="111">
        <f>[5]Abril!$E$25</f>
        <v>86.541666666666671</v>
      </c>
      <c r="W9" s="111">
        <f>[5]Abril!$E$26</f>
        <v>85.166666666666671</v>
      </c>
      <c r="X9" s="111">
        <f>[5]Abril!$E$27</f>
        <v>80.166666666666671</v>
      </c>
      <c r="Y9" s="111">
        <f>[5]Abril!$E$28</f>
        <v>96.291666666666671</v>
      </c>
      <c r="Z9" s="111">
        <f>[5]Abril!$E$29</f>
        <v>98.041666666666671</v>
      </c>
      <c r="AA9" s="111">
        <f>[5]Abril!$E$30</f>
        <v>91</v>
      </c>
      <c r="AB9" s="111">
        <f>[5]Abril!$E$31</f>
        <v>97.375</v>
      </c>
      <c r="AC9" s="111">
        <f>[5]Abril!$E$32</f>
        <v>90.333333333333329</v>
      </c>
      <c r="AD9" s="111">
        <f>[5]Abril!$E$33</f>
        <v>62</v>
      </c>
      <c r="AE9" s="111">
        <f>[5]Abril!$E$34</f>
        <v>64.625</v>
      </c>
      <c r="AF9" s="117">
        <f t="shared" si="1"/>
        <v>87.868055555555571</v>
      </c>
      <c r="AJ9" t="s">
        <v>35</v>
      </c>
    </row>
    <row r="10" spans="1:36" x14ac:dyDescent="0.2">
      <c r="A10" s="48" t="s">
        <v>91</v>
      </c>
      <c r="B10" s="111">
        <f>[6]Abril!$E$5</f>
        <v>87</v>
      </c>
      <c r="C10" s="111">
        <f>[6]Abril!$E$6</f>
        <v>90.791666666666671</v>
      </c>
      <c r="D10" s="111">
        <f>[6]Abril!$E$7</f>
        <v>87.208333333333329</v>
      </c>
      <c r="E10" s="111">
        <f>[6]Abril!$E$8</f>
        <v>87.083333333333329</v>
      </c>
      <c r="F10" s="111">
        <f>[6]Abril!$E$9</f>
        <v>87.041666666666671</v>
      </c>
      <c r="G10" s="111">
        <f>[6]Abril!$E$10</f>
        <v>80.291666666666671</v>
      </c>
      <c r="H10" s="111">
        <f>[6]Abril!$E$11</f>
        <v>77.583333333333329</v>
      </c>
      <c r="I10" s="111">
        <f>[6]Abril!$E$12</f>
        <v>85</v>
      </c>
      <c r="J10" s="111">
        <f>[6]Abril!$E$13</f>
        <v>91.5</v>
      </c>
      <c r="K10" s="111">
        <f>[6]Abril!$E$14</f>
        <v>84.166666666666671</v>
      </c>
      <c r="L10" s="111">
        <f>[6]Abril!$E$15</f>
        <v>82.875</v>
      </c>
      <c r="M10" s="111">
        <f>[6]Abril!$E$16</f>
        <v>87.791666666666671</v>
      </c>
      <c r="N10" s="111">
        <f>[6]Abril!$E$17</f>
        <v>87.416666666666671</v>
      </c>
      <c r="O10" s="111">
        <f>[6]Abril!$E$18</f>
        <v>93.083333333333329</v>
      </c>
      <c r="P10" s="111">
        <f>[6]Abril!$E$19</f>
        <v>88.666666666666671</v>
      </c>
      <c r="Q10" s="111">
        <f>[6]Abril!$E$20</f>
        <v>95.958333333333329</v>
      </c>
      <c r="R10" s="111">
        <f>[6]Abril!$E$21</f>
        <v>88.166666666666671</v>
      </c>
      <c r="S10" s="111">
        <f>[6]Abril!$E$22</f>
        <v>96.041666666666671</v>
      </c>
      <c r="T10" s="111">
        <f>[6]Abril!$E$23</f>
        <v>96.958333333333329</v>
      </c>
      <c r="U10" s="111">
        <f>[6]Abril!$E$24</f>
        <v>93.375</v>
      </c>
      <c r="V10" s="111">
        <f>[6]Abril!$E$25</f>
        <v>90.375</v>
      </c>
      <c r="W10" s="111">
        <f>[6]Abril!$E$26</f>
        <v>86.375</v>
      </c>
      <c r="X10" s="111">
        <f>[6]Abril!$E$27</f>
        <v>85.25</v>
      </c>
      <c r="Y10" s="111">
        <f>[6]Abril!$E$28</f>
        <v>94.958333333333329</v>
      </c>
      <c r="Z10" s="111">
        <f>[6]Abril!$E$29</f>
        <v>91.375</v>
      </c>
      <c r="AA10" s="111">
        <f>[6]Abril!$E$30</f>
        <v>90.375</v>
      </c>
      <c r="AB10" s="111">
        <f>[6]Abril!$E$31</f>
        <v>94.708333333333329</v>
      </c>
      <c r="AC10" s="111">
        <f>[6]Abril!$E$32</f>
        <v>96.333333333333329</v>
      </c>
      <c r="AD10" s="111">
        <f>[6]Abril!$E$33</f>
        <v>82.666666666666671</v>
      </c>
      <c r="AE10" s="111">
        <f>[6]Abril!$E$34</f>
        <v>79.083333333333329</v>
      </c>
      <c r="AF10" s="117">
        <f t="shared" si="1"/>
        <v>88.65000000000002</v>
      </c>
    </row>
    <row r="11" spans="1:36" x14ac:dyDescent="0.2">
      <c r="A11" s="48" t="s">
        <v>49</v>
      </c>
      <c r="B11" s="111">
        <f>[7]Abril!$E$5</f>
        <v>70.714285714285708</v>
      </c>
      <c r="C11" s="111">
        <f>[7]Abril!$E$6</f>
        <v>70.318181818181813</v>
      </c>
      <c r="D11" s="111">
        <f>[7]Abril!$E$7</f>
        <v>70.4375</v>
      </c>
      <c r="E11" s="111">
        <f>[7]Abril!$E$8</f>
        <v>68.227272727272734</v>
      </c>
      <c r="F11" s="111">
        <f>[7]Abril!$E$9</f>
        <v>62.75</v>
      </c>
      <c r="G11" s="111">
        <f>[7]Abril!$E$10</f>
        <v>54.833333333333336</v>
      </c>
      <c r="H11" s="111">
        <f>[7]Abril!$E$11</f>
        <v>58.041666666666664</v>
      </c>
      <c r="I11" s="111">
        <f>[7]Abril!$E$12</f>
        <v>62.363636363636367</v>
      </c>
      <c r="J11" s="111">
        <f>[7]Abril!$E$13</f>
        <v>80</v>
      </c>
      <c r="K11" s="111">
        <f>[7]Abril!$E$14</f>
        <v>72.3125</v>
      </c>
      <c r="L11" s="111">
        <f>[7]Abril!$E$15</f>
        <v>67.090909090909093</v>
      </c>
      <c r="M11" s="111">
        <f>[7]Abril!$E$16</f>
        <v>66.458333333333329</v>
      </c>
      <c r="N11" s="111">
        <f>[7]Abril!$E$17</f>
        <v>67.92307692307692</v>
      </c>
      <c r="O11" s="111">
        <f>[7]Abril!$E$18</f>
        <v>67.733333333333334</v>
      </c>
      <c r="P11" s="111">
        <f>[7]Abril!$E$19</f>
        <v>82.125</v>
      </c>
      <c r="Q11" s="111">
        <f>[7]Abril!$E$20</f>
        <v>80.333333333333329</v>
      </c>
      <c r="R11" s="111">
        <f>[7]Abril!$E$21</f>
        <v>79.615384615384613</v>
      </c>
      <c r="S11" s="111" t="str">
        <f>[7]Abril!$E$22</f>
        <v>*</v>
      </c>
      <c r="T11" s="111">
        <f>[7]Abril!$E$23</f>
        <v>84.6</v>
      </c>
      <c r="U11" s="111">
        <f>[7]Abril!$E$24</f>
        <v>82.4</v>
      </c>
      <c r="V11" s="111">
        <f>[7]Abril!$E$25</f>
        <v>79</v>
      </c>
      <c r="W11" s="111">
        <f>[7]Abril!$E$26</f>
        <v>72</v>
      </c>
      <c r="X11" s="111">
        <f>[7]Abril!$E$27</f>
        <v>65.333333333333329</v>
      </c>
      <c r="Y11" s="111">
        <f>[7]Abril!$E$28</f>
        <v>69.933333333333337</v>
      </c>
      <c r="Z11" s="111">
        <f>[7]Abril!$E$29</f>
        <v>85.8</v>
      </c>
      <c r="AA11" s="111">
        <f>[7]Abril!$E$30</f>
        <v>88</v>
      </c>
      <c r="AB11" s="111">
        <f>[7]Abril!$E$31</f>
        <v>73.333333333333329</v>
      </c>
      <c r="AC11" s="111">
        <f>[7]Abril!$E$32</f>
        <v>82.142857142857139</v>
      </c>
      <c r="AD11" s="111">
        <f>[7]Abril!$E$33</f>
        <v>57.307692307692307</v>
      </c>
      <c r="AE11" s="111">
        <f>[7]Abril!$E$34</f>
        <v>71.61904761904762</v>
      </c>
      <c r="AF11" s="117">
        <f t="shared" si="1"/>
        <v>72.163701528356697</v>
      </c>
    </row>
    <row r="12" spans="1:36" x14ac:dyDescent="0.2">
      <c r="A12" s="48" t="s">
        <v>94</v>
      </c>
      <c r="B12" s="111">
        <f>[8]Abril!$E$5</f>
        <v>86.25</v>
      </c>
      <c r="C12" s="111">
        <f>[8]Abril!$E$6</f>
        <v>87.583333333333329</v>
      </c>
      <c r="D12" s="111">
        <f>[8]Abril!$E$7</f>
        <v>85.958333333333329</v>
      </c>
      <c r="E12" s="111">
        <f>[8]Abril!$E$8</f>
        <v>86.333333333333329</v>
      </c>
      <c r="F12" s="111">
        <f>[8]Abril!$E$9</f>
        <v>71.625</v>
      </c>
      <c r="G12" s="111">
        <f>[8]Abril!$E$10</f>
        <v>71.291666666666671</v>
      </c>
      <c r="H12" s="111">
        <f>[8]Abril!$E$11</f>
        <v>67.541666666666671</v>
      </c>
      <c r="I12" s="111">
        <f>[8]Abril!$E$12</f>
        <v>87</v>
      </c>
      <c r="J12" s="111">
        <f>[8]Abril!$E$13</f>
        <v>84.125</v>
      </c>
      <c r="K12" s="111">
        <f>[8]Abril!$E$14</f>
        <v>72.125</v>
      </c>
      <c r="L12" s="111">
        <f>[8]Abril!$E$15</f>
        <v>77.458333333333329</v>
      </c>
      <c r="M12" s="111">
        <f>[8]Abril!$E$16</f>
        <v>97.416666666666671</v>
      </c>
      <c r="N12" s="111">
        <f>[8]Abril!$E$17</f>
        <v>90.958333333333329</v>
      </c>
      <c r="O12" s="111">
        <f>[8]Abril!$E$18</f>
        <v>85.916666666666671</v>
      </c>
      <c r="P12" s="111">
        <f>[8]Abril!$E$19</f>
        <v>89.875</v>
      </c>
      <c r="Q12" s="111">
        <f>[8]Abril!$E$20</f>
        <v>89.125</v>
      </c>
      <c r="R12" s="111">
        <f>[8]Abril!$E$21</f>
        <v>91.708333333333329</v>
      </c>
      <c r="S12" s="111">
        <f>[8]Abril!$E$22</f>
        <v>98.208333333333329</v>
      </c>
      <c r="T12" s="111">
        <f>[8]Abril!$E$23</f>
        <v>98.875</v>
      </c>
      <c r="U12" s="111">
        <f>[8]Abril!$E$24</f>
        <v>90.875</v>
      </c>
      <c r="V12" s="111">
        <f>[8]Abril!$E$25</f>
        <v>86.625</v>
      </c>
      <c r="W12" s="111">
        <f>[8]Abril!$E$26</f>
        <v>84.291666666666671</v>
      </c>
      <c r="X12" s="111">
        <f>[8]Abril!$E$27</f>
        <v>84</v>
      </c>
      <c r="Y12" s="111">
        <f>[8]Abril!$E$28</f>
        <v>95.208333333333329</v>
      </c>
      <c r="Z12" s="111">
        <f>[8]Abril!$E$29</f>
        <v>94.791666666666671</v>
      </c>
      <c r="AA12" s="111">
        <f>[8]Abril!$E$30</f>
        <v>91.583333333333329</v>
      </c>
      <c r="AB12" s="111">
        <f>[8]Abril!$E$31</f>
        <v>88.625</v>
      </c>
      <c r="AC12" s="111">
        <f>[8]Abril!$E$32</f>
        <v>91.333333333333329</v>
      </c>
      <c r="AD12" s="111">
        <f>[8]Abril!$E$33</f>
        <v>76.75</v>
      </c>
      <c r="AE12" s="111">
        <f>[8]Abril!$E$34</f>
        <v>70.5</v>
      </c>
      <c r="AF12" s="117">
        <f t="shared" si="1"/>
        <v>85.798611111111114</v>
      </c>
    </row>
    <row r="13" spans="1:36" x14ac:dyDescent="0.2">
      <c r="A13" s="48" t="s">
        <v>101</v>
      </c>
      <c r="B13" s="111">
        <f>[9]Abril!$E$5</f>
        <v>91.166666666666671</v>
      </c>
      <c r="C13" s="111">
        <f>[9]Abril!$E$6</f>
        <v>85.25</v>
      </c>
      <c r="D13" s="111">
        <f>[9]Abril!$E$7</f>
        <v>87.333333333333329</v>
      </c>
      <c r="E13" s="111">
        <f>[9]Abril!$E$8</f>
        <v>84.916666666666671</v>
      </c>
      <c r="F13" s="111">
        <f>[9]Abril!$E$9</f>
        <v>77.791666666666671</v>
      </c>
      <c r="G13" s="111">
        <f>[9]Abril!$E$10</f>
        <v>67.25</v>
      </c>
      <c r="H13" s="111">
        <f>[9]Abril!$E$11</f>
        <v>70.208333333333329</v>
      </c>
      <c r="I13" s="111">
        <f>[9]Abril!$E$12</f>
        <v>79.75</v>
      </c>
      <c r="J13" s="111">
        <f>[9]Abril!$E$13</f>
        <v>83.083333333333329</v>
      </c>
      <c r="K13" s="111">
        <f>[9]Abril!$E$14</f>
        <v>79.75</v>
      </c>
      <c r="L13" s="111">
        <f>[9]Abril!$E$15</f>
        <v>79.041666666666671</v>
      </c>
      <c r="M13" s="111">
        <f>[9]Abril!$E$16</f>
        <v>82.708333333333329</v>
      </c>
      <c r="N13" s="111">
        <f>[9]Abril!$E$17</f>
        <v>90.166666666666671</v>
      </c>
      <c r="O13" s="111">
        <f>[9]Abril!$E$18</f>
        <v>87.791666666666671</v>
      </c>
      <c r="P13" s="111">
        <f>[9]Abril!$E$19</f>
        <v>89.791666666666671</v>
      </c>
      <c r="Q13" s="111">
        <f>[9]Abril!$E$20</f>
        <v>92.083333333333329</v>
      </c>
      <c r="R13" s="111">
        <f>[9]Abril!$E$21</f>
        <v>94.25</v>
      </c>
      <c r="S13" s="111">
        <f>[9]Abril!$E$22</f>
        <v>98.291666666666671</v>
      </c>
      <c r="T13" s="111">
        <f>[9]Abril!$E$23</f>
        <v>97.166666666666671</v>
      </c>
      <c r="U13" s="111">
        <f>[9]Abril!$E$24</f>
        <v>90.5</v>
      </c>
      <c r="V13" s="111">
        <f>[9]Abril!$E$25</f>
        <v>84.5</v>
      </c>
      <c r="W13" s="111">
        <f>[9]Abril!$E$26</f>
        <v>78.652173913043484</v>
      </c>
      <c r="X13" s="111">
        <f>[9]Abril!$E$27</f>
        <v>74.375</v>
      </c>
      <c r="Y13" s="111">
        <f>[9]Abril!$E$28</f>
        <v>90.583333333333329</v>
      </c>
      <c r="Z13" s="111">
        <f>[9]Abril!$E$29</f>
        <v>96.583333333333329</v>
      </c>
      <c r="AA13" s="111">
        <f>[9]Abril!$E$30</f>
        <v>92.333333333333329</v>
      </c>
      <c r="AB13" s="111">
        <f>[9]Abril!$E$31</f>
        <v>94.041666666666671</v>
      </c>
      <c r="AC13" s="111">
        <f>[9]Abril!$E$32</f>
        <v>91.5</v>
      </c>
      <c r="AD13" s="111">
        <f>[9]Abril!$E$33</f>
        <v>77.208333333333329</v>
      </c>
      <c r="AE13" s="111">
        <f>[9]Abril!$E$34</f>
        <v>74.708333333333329</v>
      </c>
      <c r="AF13" s="117">
        <f t="shared" si="1"/>
        <v>85.425905797101464</v>
      </c>
      <c r="AJ13" t="s">
        <v>35</v>
      </c>
    </row>
    <row r="14" spans="1:36" x14ac:dyDescent="0.2">
      <c r="A14" s="48" t="s">
        <v>147</v>
      </c>
      <c r="B14" s="111">
        <f>[10]Abril!$E$5</f>
        <v>84.181818181818187</v>
      </c>
      <c r="C14" s="111">
        <f>[10]Abril!$E$6</f>
        <v>74.826086956521735</v>
      </c>
      <c r="D14" s="111">
        <f>[10]Abril!$E$7</f>
        <v>79.181818181818187</v>
      </c>
      <c r="E14" s="111">
        <f>[10]Abril!$E$8</f>
        <v>81.458333333333329</v>
      </c>
      <c r="F14" s="111">
        <f>[10]Abril!$E$9</f>
        <v>81.875</v>
      </c>
      <c r="G14" s="111">
        <f>[10]Abril!$E$10</f>
        <v>74.625</v>
      </c>
      <c r="H14" s="111">
        <f>[10]Abril!$E$11</f>
        <v>66.826086956521735</v>
      </c>
      <c r="I14" s="111">
        <f>[10]Abril!$E$12</f>
        <v>82.541666666666671</v>
      </c>
      <c r="J14" s="111">
        <f>[10]Abril!$E$13</f>
        <v>81.666666666666671</v>
      </c>
      <c r="K14" s="111">
        <f>[10]Abril!$E$14</f>
        <v>82.25</v>
      </c>
      <c r="L14" s="111">
        <f>[10]Abril!$E$15</f>
        <v>75.583333333333329</v>
      </c>
      <c r="M14" s="111">
        <f>[10]Abril!$E$16</f>
        <v>75.375</v>
      </c>
      <c r="N14" s="111">
        <f>[10]Abril!$E$17</f>
        <v>83.75</v>
      </c>
      <c r="O14" s="111">
        <f>[10]Abril!$E$18</f>
        <v>81.833333333333329</v>
      </c>
      <c r="P14" s="111">
        <f>[10]Abril!$E$19</f>
        <v>88.173913043478265</v>
      </c>
      <c r="Q14" s="111">
        <f>[10]Abril!$E$20</f>
        <v>84.916666666666671</v>
      </c>
      <c r="R14" s="111">
        <f>[10]Abril!$E$21</f>
        <v>81.791666666666671</v>
      </c>
      <c r="S14" s="111">
        <f>[10]Abril!$E$22</f>
        <v>86.5</v>
      </c>
      <c r="T14" s="111">
        <f>[10]Abril!$E$23</f>
        <v>92.791666666666671</v>
      </c>
      <c r="U14" s="111">
        <f>[10]Abril!$E$24</f>
        <v>84.826086956521735</v>
      </c>
      <c r="V14" s="111">
        <f>[10]Abril!$E$25</f>
        <v>82.041666666666671</v>
      </c>
      <c r="W14" s="111">
        <f>[10]Abril!$E$26</f>
        <v>76.083333333333329</v>
      </c>
      <c r="X14" s="111">
        <f>[10]Abril!$E$27</f>
        <v>75.291666666666671</v>
      </c>
      <c r="Y14" s="111">
        <f>[10]Abril!$E$28</f>
        <v>90.458333333333329</v>
      </c>
      <c r="Z14" s="111">
        <f>[10]Abril!$E$29</f>
        <v>87.583333333333329</v>
      </c>
      <c r="AA14" s="111">
        <f>[10]Abril!$E$30</f>
        <v>86.25</v>
      </c>
      <c r="AB14" s="111">
        <f>[10]Abril!$E$31</f>
        <v>86.25</v>
      </c>
      <c r="AC14" s="111">
        <f>[10]Abril!$E$32</f>
        <v>87.375</v>
      </c>
      <c r="AD14" s="111">
        <f>[10]Abril!$E$33</f>
        <v>77.5</v>
      </c>
      <c r="AE14" s="111">
        <f>[10]Abril!$E$34</f>
        <v>71.458333333333329</v>
      </c>
      <c r="AF14" s="117">
        <f t="shared" si="1"/>
        <v>81.508860342556005</v>
      </c>
    </row>
    <row r="15" spans="1:36" x14ac:dyDescent="0.2">
      <c r="A15" s="48" t="s">
        <v>2</v>
      </c>
      <c r="B15" s="111">
        <f>[11]Abril!$E$5</f>
        <v>76.166666666666671</v>
      </c>
      <c r="C15" s="111">
        <f>[11]Abril!$E$6</f>
        <v>78.916666666666671</v>
      </c>
      <c r="D15" s="111">
        <f>[11]Abril!$E$7</f>
        <v>74.708333333333329</v>
      </c>
      <c r="E15" s="111">
        <f>[11]Abril!$E$8</f>
        <v>74.666666666666671</v>
      </c>
      <c r="F15" s="111">
        <f>[11]Abril!$E$9</f>
        <v>75.833333333333329</v>
      </c>
      <c r="G15" s="111">
        <f>[11]Abril!$E$10</f>
        <v>68.791666666666671</v>
      </c>
      <c r="H15" s="111">
        <f>[11]Abril!$E$11</f>
        <v>63.416666666666664</v>
      </c>
      <c r="I15" s="111">
        <f>[11]Abril!$E$12</f>
        <v>75.625</v>
      </c>
      <c r="J15" s="111">
        <f>[11]Abril!$E$13</f>
        <v>80.416666666666671</v>
      </c>
      <c r="K15" s="111">
        <f>[11]Abril!$E$14</f>
        <v>75.416666666666671</v>
      </c>
      <c r="L15" s="111">
        <f>[11]Abril!$E$15</f>
        <v>71.333333333333329</v>
      </c>
      <c r="M15" s="111">
        <f>[11]Abril!$E$16</f>
        <v>75.875</v>
      </c>
      <c r="N15" s="111">
        <f>[11]Abril!$E$17</f>
        <v>84.25</v>
      </c>
      <c r="O15" s="111">
        <f>[11]Abril!$E$18</f>
        <v>80.166666666666671</v>
      </c>
      <c r="P15" s="111">
        <f>[11]Abril!$E$19</f>
        <v>78.625</v>
      </c>
      <c r="Q15" s="111">
        <f>[11]Abril!$E$20</f>
        <v>85.458333333333329</v>
      </c>
      <c r="R15" s="111">
        <f>[11]Abril!$E$21</f>
        <v>79.5</v>
      </c>
      <c r="S15" s="111">
        <f>[11]Abril!$E$22</f>
        <v>88.666666666666671</v>
      </c>
      <c r="T15" s="111">
        <f>[11]Abril!$E$23</f>
        <v>88.166666666666671</v>
      </c>
      <c r="U15" s="111">
        <f>[11]Abril!$E$24</f>
        <v>83.708333333333329</v>
      </c>
      <c r="V15" s="111">
        <f>[11]Abril!$E$25</f>
        <v>79.5</v>
      </c>
      <c r="W15" s="111">
        <f>[11]Abril!$E$26</f>
        <v>70.666666666666671</v>
      </c>
      <c r="X15" s="111">
        <f>[11]Abril!$E$27</f>
        <v>67.583333333333329</v>
      </c>
      <c r="Y15" s="111">
        <f>[11]Abril!$E$28</f>
        <v>80.625</v>
      </c>
      <c r="Z15" s="111">
        <f>[11]Abril!$E$29</f>
        <v>88.375</v>
      </c>
      <c r="AA15" s="111">
        <f>[11]Abril!$E$30</f>
        <v>83.083333333333329</v>
      </c>
      <c r="AB15" s="111">
        <f>[11]Abril!$E$31</f>
        <v>85.458333333333329</v>
      </c>
      <c r="AC15" s="111">
        <f>[11]Abril!$E$32</f>
        <v>86.208333333333329</v>
      </c>
      <c r="AD15" s="111">
        <f>[11]Abril!$E$33</f>
        <v>70.791666666666671</v>
      </c>
      <c r="AE15" s="111">
        <f>[11]Abril!$E$34</f>
        <v>58.708333333333336</v>
      </c>
      <c r="AF15" s="117">
        <f t="shared" si="1"/>
        <v>77.69027777777778</v>
      </c>
      <c r="AH15" s="12" t="s">
        <v>35</v>
      </c>
    </row>
    <row r="16" spans="1:36" x14ac:dyDescent="0.2">
      <c r="A16" s="48" t="s">
        <v>3</v>
      </c>
      <c r="B16" s="111">
        <f>[12]Abril!$E$5</f>
        <v>64</v>
      </c>
      <c r="C16" s="111">
        <f>[12]Abril!$E$6</f>
        <v>63.882352941176471</v>
      </c>
      <c r="D16" s="111">
        <f>[12]Abril!$E$7</f>
        <v>72.5</v>
      </c>
      <c r="E16" s="111">
        <f>[12]Abril!$E$8</f>
        <v>73</v>
      </c>
      <c r="F16" s="111">
        <f>[12]Abril!$E$9</f>
        <v>75</v>
      </c>
      <c r="G16" s="111">
        <f>[12]Abril!$E$10</f>
        <v>70.083333333333329</v>
      </c>
      <c r="H16" s="111">
        <f>[12]Abril!$E$11</f>
        <v>70.25</v>
      </c>
      <c r="I16" s="111">
        <f>[12]Abril!$E$12</f>
        <v>68</v>
      </c>
      <c r="J16" s="111">
        <f>[12]Abril!$E$13</f>
        <v>78.941176470588232</v>
      </c>
      <c r="K16" s="111">
        <f>[12]Abril!$E$14</f>
        <v>66.272727272727266</v>
      </c>
      <c r="L16" s="111">
        <f>[12]Abril!$E$15</f>
        <v>66.882352941176464</v>
      </c>
      <c r="M16" s="111">
        <f>[12]Abril!$E$16</f>
        <v>66.15789473684211</v>
      </c>
      <c r="N16" s="111">
        <f>[12]Abril!$E$17</f>
        <v>74.285714285714292</v>
      </c>
      <c r="O16" s="111">
        <f>[12]Abril!$E$18</f>
        <v>64.75</v>
      </c>
      <c r="P16" s="111">
        <f>[12]Abril!$E$19</f>
        <v>82.25</v>
      </c>
      <c r="Q16" s="111">
        <f>[12]Abril!$E$20</f>
        <v>75.666666666666671</v>
      </c>
      <c r="R16" s="111">
        <f>[12]Abril!$E$21</f>
        <v>66.571428571428569</v>
      </c>
      <c r="S16" s="111">
        <f>[12]Abril!$E$22</f>
        <v>72.5</v>
      </c>
      <c r="T16" s="111">
        <f>[12]Abril!$E$23</f>
        <v>91</v>
      </c>
      <c r="U16" s="111">
        <f>[12]Abril!$E$24</f>
        <v>71.222222222222229</v>
      </c>
      <c r="V16" s="111">
        <f>[12]Abril!$E$25</f>
        <v>74.727272727272734</v>
      </c>
      <c r="W16" s="111">
        <f>[12]Abril!$E$26</f>
        <v>60.5</v>
      </c>
      <c r="X16" s="111">
        <f>[12]Abril!$E$27</f>
        <v>69.82352941176471</v>
      </c>
      <c r="Y16" s="111">
        <f>[12]Abril!$E$28</f>
        <v>79.333333333333329</v>
      </c>
      <c r="Z16" s="111">
        <f>[12]Abril!$E$29</f>
        <v>66.272727272727266</v>
      </c>
      <c r="AA16" s="111">
        <f>[12]Abril!$E$30</f>
        <v>70.727272727272734</v>
      </c>
      <c r="AB16" s="111">
        <f>[12]Abril!$E$31</f>
        <v>63.222222222222221</v>
      </c>
      <c r="AC16" s="111">
        <f>[12]Abril!$E$32</f>
        <v>77.454545454545453</v>
      </c>
      <c r="AD16" s="111">
        <f>[12]Abril!$E$33</f>
        <v>73.5</v>
      </c>
      <c r="AE16" s="111">
        <f>[12]Abril!$E$34</f>
        <v>60.636363636363633</v>
      </c>
      <c r="AF16" s="117">
        <f t="shared" si="1"/>
        <v>70.980437874245936</v>
      </c>
      <c r="AH16" s="12"/>
    </row>
    <row r="17" spans="1:36" hidden="1" x14ac:dyDescent="0.2">
      <c r="A17" s="48" t="s">
        <v>4</v>
      </c>
      <c r="B17" s="111" t="str">
        <f>[13]Abril!$E$5</f>
        <v>*</v>
      </c>
      <c r="C17" s="111" t="str">
        <f>[13]Abril!$E$6</f>
        <v>*</v>
      </c>
      <c r="D17" s="111" t="str">
        <f>[13]Abril!$E$7</f>
        <v>*</v>
      </c>
      <c r="E17" s="111" t="str">
        <f>[13]Abril!$E$8</f>
        <v>*</v>
      </c>
      <c r="F17" s="111" t="str">
        <f>[13]Abril!$E$9</f>
        <v>*</v>
      </c>
      <c r="G17" s="111" t="str">
        <f>[13]Abril!$E$10</f>
        <v>*</v>
      </c>
      <c r="H17" s="111" t="str">
        <f>[13]Abril!$E$11</f>
        <v>*</v>
      </c>
      <c r="I17" s="111" t="str">
        <f>[13]Abril!$E$12</f>
        <v>*</v>
      </c>
      <c r="J17" s="111" t="str">
        <f>[13]Abril!$E$13</f>
        <v>*</v>
      </c>
      <c r="K17" s="111" t="str">
        <f>[13]Abril!$E$14</f>
        <v>*</v>
      </c>
      <c r="L17" s="111" t="str">
        <f>[13]Abril!$E$15</f>
        <v>*</v>
      </c>
      <c r="M17" s="111" t="str">
        <f>[13]Abril!$E$16</f>
        <v>*</v>
      </c>
      <c r="N17" s="111" t="str">
        <f>[13]Abril!$E$17</f>
        <v>*</v>
      </c>
      <c r="O17" s="111" t="str">
        <f>[13]Abril!$E$18</f>
        <v>*</v>
      </c>
      <c r="P17" s="111" t="str">
        <f>[13]Abril!$E$19</f>
        <v>*</v>
      </c>
      <c r="Q17" s="111" t="str">
        <f>[13]Abril!$E$20</f>
        <v>*</v>
      </c>
      <c r="R17" s="111" t="str">
        <f>[13]Abril!$E$21</f>
        <v>*</v>
      </c>
      <c r="S17" s="111" t="str">
        <f>[13]Abril!$E$22</f>
        <v>*</v>
      </c>
      <c r="T17" s="111" t="str">
        <f>[13]Abril!$E$23</f>
        <v>*</v>
      </c>
      <c r="U17" s="111" t="str">
        <f>[13]Abril!$E$24</f>
        <v>*</v>
      </c>
      <c r="V17" s="111" t="str">
        <f>[13]Abril!$E$25</f>
        <v>*</v>
      </c>
      <c r="W17" s="111" t="str">
        <f>[13]Abril!$E$26</f>
        <v>*</v>
      </c>
      <c r="X17" s="111" t="str">
        <f>[13]Abril!$E$27</f>
        <v>*</v>
      </c>
      <c r="Y17" s="111" t="str">
        <f>[13]Abril!$E$28</f>
        <v>*</v>
      </c>
      <c r="Z17" s="111" t="str">
        <f>[13]Abril!$E$29</f>
        <v>*</v>
      </c>
      <c r="AA17" s="111" t="str">
        <f>[13]Abril!$E$30</f>
        <v>*</v>
      </c>
      <c r="AB17" s="111" t="str">
        <f>[13]Abril!$E$31</f>
        <v>*</v>
      </c>
      <c r="AC17" s="111" t="str">
        <f>[13]Abril!$E$32</f>
        <v>*</v>
      </c>
      <c r="AD17" s="111" t="str">
        <f>[13]Abril!$E$33</f>
        <v>*</v>
      </c>
      <c r="AE17" s="111" t="str">
        <f>[13]Abril!$E$34</f>
        <v>*</v>
      </c>
      <c r="AF17" s="117" t="s">
        <v>197</v>
      </c>
      <c r="AH17" t="s">
        <v>35</v>
      </c>
    </row>
    <row r="18" spans="1:36" x14ac:dyDescent="0.2">
      <c r="A18" s="48" t="s">
        <v>5</v>
      </c>
      <c r="B18" s="111">
        <f>[14]Abril!$E$5</f>
        <v>84.875</v>
      </c>
      <c r="C18" s="111">
        <f>[14]Abril!$E$6</f>
        <v>80.416666666666671</v>
      </c>
      <c r="D18" s="111">
        <f>[14]Abril!$E$7</f>
        <v>74.583333333333329</v>
      </c>
      <c r="E18" s="111">
        <f>[14]Abril!$E$8</f>
        <v>78.875</v>
      </c>
      <c r="F18" s="111">
        <f>[14]Abril!$E$9</f>
        <v>75.25</v>
      </c>
      <c r="G18" s="111">
        <f>[14]Abril!$E$10</f>
        <v>65.625</v>
      </c>
      <c r="H18" s="111">
        <f>[14]Abril!$E$11</f>
        <v>76.916666666666671</v>
      </c>
      <c r="I18" s="111">
        <f>[14]Abril!$E$12</f>
        <v>76.208333333333329</v>
      </c>
      <c r="J18" s="111">
        <f>[14]Abril!$E$13</f>
        <v>72.333333333333329</v>
      </c>
      <c r="K18" s="111">
        <f>[14]Abril!$E$14</f>
        <v>72.083333333333329</v>
      </c>
      <c r="L18" s="111">
        <f>[14]Abril!$E$15</f>
        <v>74.583333333333329</v>
      </c>
      <c r="M18" s="111">
        <f>[14]Abril!$E$16</f>
        <v>77.541666666666671</v>
      </c>
      <c r="N18" s="111">
        <f>[14]Abril!$E$17</f>
        <v>84.958333333333329</v>
      </c>
      <c r="O18" s="111">
        <f>[14]Abril!$E$18</f>
        <v>70.666666666666671</v>
      </c>
      <c r="P18" s="111">
        <f>[14]Abril!$E$19</f>
        <v>74.291666666666671</v>
      </c>
      <c r="Q18" s="111">
        <f>[14]Abril!$E$20</f>
        <v>80.25</v>
      </c>
      <c r="R18" s="111">
        <f>[14]Abril!$E$21</f>
        <v>79.291666666666671</v>
      </c>
      <c r="S18" s="111">
        <f>[14]Abril!$E$22</f>
        <v>73.375</v>
      </c>
      <c r="T18" s="111">
        <f>[14]Abril!$E$23</f>
        <v>79.083333333333329</v>
      </c>
      <c r="U18" s="111">
        <f>[14]Abril!$E$24</f>
        <v>77.5</v>
      </c>
      <c r="V18" s="111">
        <f>[14]Abril!$E$25</f>
        <v>70.25</v>
      </c>
      <c r="W18" s="111">
        <f>[14]Abril!$E$26</f>
        <v>76.125</v>
      </c>
      <c r="X18" s="111">
        <f>[14]Abril!$E$27</f>
        <v>74.75</v>
      </c>
      <c r="Y18" s="111">
        <f>[14]Abril!$E$28</f>
        <v>72.958333333333329</v>
      </c>
      <c r="Z18" s="111">
        <f>[14]Abril!$E$29</f>
        <v>82.291666666666671</v>
      </c>
      <c r="AA18" s="111">
        <f>[14]Abril!$E$30</f>
        <v>76.333333333333329</v>
      </c>
      <c r="AB18" s="111">
        <f>[14]Abril!$E$31</f>
        <v>76.916666666666671</v>
      </c>
      <c r="AC18" s="111">
        <f>[14]Abril!$E$32</f>
        <v>85.041666666666671</v>
      </c>
      <c r="AD18" s="111">
        <f>[14]Abril!$E$33</f>
        <v>73.666666666666671</v>
      </c>
      <c r="AE18" s="111">
        <f>[14]Abril!$E$34</f>
        <v>62.125</v>
      </c>
      <c r="AF18" s="117">
        <f>AVERAGE(B18:AE18)</f>
        <v>75.972222222222214</v>
      </c>
      <c r="AG18" s="12" t="s">
        <v>35</v>
      </c>
    </row>
    <row r="19" spans="1:36" hidden="1" x14ac:dyDescent="0.2">
      <c r="A19" s="48" t="s">
        <v>33</v>
      </c>
      <c r="B19" s="111" t="str">
        <f>[15]Abril!$E$5</f>
        <v>*</v>
      </c>
      <c r="C19" s="111" t="str">
        <f>[15]Abril!$E$6</f>
        <v>*</v>
      </c>
      <c r="D19" s="111" t="str">
        <f>[15]Abril!$E$7</f>
        <v>*</v>
      </c>
      <c r="E19" s="111" t="str">
        <f>[15]Abril!$E$8</f>
        <v>*</v>
      </c>
      <c r="F19" s="111" t="str">
        <f>[15]Abril!$E$9</f>
        <v>*</v>
      </c>
      <c r="G19" s="111" t="str">
        <f>[15]Abril!$E$10</f>
        <v>*</v>
      </c>
      <c r="H19" s="111" t="str">
        <f>[15]Abril!$E$11</f>
        <v>*</v>
      </c>
      <c r="I19" s="111" t="str">
        <f>[15]Abril!$E$12</f>
        <v>*</v>
      </c>
      <c r="J19" s="111" t="str">
        <f>[15]Abril!$E$13</f>
        <v>*</v>
      </c>
      <c r="K19" s="111" t="str">
        <f>[15]Abril!$E$14</f>
        <v>*</v>
      </c>
      <c r="L19" s="111" t="str">
        <f>[15]Abril!$E$15</f>
        <v>*</v>
      </c>
      <c r="M19" s="111" t="str">
        <f>[15]Abril!$E$16</f>
        <v>*</v>
      </c>
      <c r="N19" s="111" t="str">
        <f>[15]Abril!$E$17</f>
        <v>*</v>
      </c>
      <c r="O19" s="111" t="str">
        <f>[15]Abril!$E$18</f>
        <v>*</v>
      </c>
      <c r="P19" s="111" t="str">
        <f>[15]Abril!$E$19</f>
        <v>*</v>
      </c>
      <c r="Q19" s="111" t="str">
        <f>[15]Abril!$E$20</f>
        <v>*</v>
      </c>
      <c r="R19" s="111" t="str">
        <f>[15]Abril!$E$21</f>
        <v>*</v>
      </c>
      <c r="S19" s="111" t="str">
        <f>[15]Abril!$E$22</f>
        <v>*</v>
      </c>
      <c r="T19" s="111" t="str">
        <f>[15]Abril!$E$23</f>
        <v>*</v>
      </c>
      <c r="U19" s="111" t="str">
        <f>[15]Abril!$E$24</f>
        <v>*</v>
      </c>
      <c r="V19" s="111" t="str">
        <f>[15]Abril!$E$25</f>
        <v>*</v>
      </c>
      <c r="W19" s="111" t="str">
        <f>[15]Abril!$E$26</f>
        <v>*</v>
      </c>
      <c r="X19" s="111" t="str">
        <f>[15]Abril!$E$27</f>
        <v>*</v>
      </c>
      <c r="Y19" s="111" t="str">
        <f>[15]Abril!$E$28</f>
        <v>*</v>
      </c>
      <c r="Z19" s="111" t="str">
        <f>[15]Abril!$E$29</f>
        <v>*</v>
      </c>
      <c r="AA19" s="111" t="str">
        <f>[15]Abril!$E$30</f>
        <v>*</v>
      </c>
      <c r="AB19" s="111" t="str">
        <f>[15]Abril!$E$31</f>
        <v>*</v>
      </c>
      <c r="AC19" s="111" t="str">
        <f>[15]Abril!$E$32</f>
        <v>*</v>
      </c>
      <c r="AD19" s="111" t="str">
        <f>[15]Abril!$E$33</f>
        <v>*</v>
      </c>
      <c r="AE19" s="111" t="str">
        <f>[15]Abril!$E$34</f>
        <v>*</v>
      </c>
      <c r="AF19" s="117" t="s">
        <v>197</v>
      </c>
      <c r="AH19" t="s">
        <v>35</v>
      </c>
      <c r="AI19" t="s">
        <v>35</v>
      </c>
    </row>
    <row r="20" spans="1:36" x14ac:dyDescent="0.2">
      <c r="A20" s="48" t="s">
        <v>6</v>
      </c>
      <c r="B20" s="111">
        <f>[16]Abril!$E$5</f>
        <v>85.227272727272734</v>
      </c>
      <c r="C20" s="111">
        <f>[16]Abril!$E$6</f>
        <v>82.818181818181813</v>
      </c>
      <c r="D20" s="111">
        <f>[16]Abril!$E$7</f>
        <v>78.86363636363636</v>
      </c>
      <c r="E20" s="111">
        <f>[16]Abril!$E$8</f>
        <v>79.625</v>
      </c>
      <c r="F20" s="111">
        <f>[16]Abril!$E$9</f>
        <v>76</v>
      </c>
      <c r="G20" s="111">
        <f>[16]Abril!$E$10</f>
        <v>72.125</v>
      </c>
      <c r="H20" s="111">
        <f>[16]Abril!$E$11</f>
        <v>75.521739130434781</v>
      </c>
      <c r="I20" s="111">
        <f>[16]Abril!$E$12</f>
        <v>82.25</v>
      </c>
      <c r="J20" s="111">
        <f>[16]Abril!$E$13</f>
        <v>87.25</v>
      </c>
      <c r="K20" s="111">
        <f>[16]Abril!$E$14</f>
        <v>83.208333333333329</v>
      </c>
      <c r="L20" s="111">
        <f>[16]Abril!$E$15</f>
        <v>78.75</v>
      </c>
      <c r="M20" s="111">
        <f>[16]Abril!$E$16</f>
        <v>83.291666666666671</v>
      </c>
      <c r="N20" s="111">
        <f>[16]Abril!$E$17</f>
        <v>81.916666666666671</v>
      </c>
      <c r="O20" s="111">
        <f>[16]Abril!$E$18</f>
        <v>78.208333333333329</v>
      </c>
      <c r="P20" s="111">
        <f>[16]Abril!$E$19</f>
        <v>79.181818181818187</v>
      </c>
      <c r="Q20" s="111">
        <f>[16]Abril!$E$20</f>
        <v>91.409090909090907</v>
      </c>
      <c r="R20" s="111">
        <f>[16]Abril!$E$21</f>
        <v>82.791666666666671</v>
      </c>
      <c r="S20" s="111">
        <f>[16]Abril!$E$22</f>
        <v>85.916666666666671</v>
      </c>
      <c r="T20" s="111">
        <f>[16]Abril!$E$23</f>
        <v>97.958333333333329</v>
      </c>
      <c r="U20" s="111">
        <f>[16]Abril!$E$24</f>
        <v>86.521739130434781</v>
      </c>
      <c r="V20" s="111">
        <f>[16]Abril!$E$25</f>
        <v>84.041666666666671</v>
      </c>
      <c r="W20" s="111">
        <f>[16]Abril!$E$26</f>
        <v>81.416666666666671</v>
      </c>
      <c r="X20" s="111">
        <f>[16]Abril!$E$27</f>
        <v>82.958333333333329</v>
      </c>
      <c r="Y20" s="111">
        <f>[16]Abril!$E$28</f>
        <v>90.291666666666671</v>
      </c>
      <c r="Z20" s="111">
        <f>[16]Abril!$E$29</f>
        <v>87.041666666666671</v>
      </c>
      <c r="AA20" s="111">
        <f>[16]Abril!$E$30</f>
        <v>87.666666666666671</v>
      </c>
      <c r="AB20" s="111">
        <f>[16]Abril!$E$31</f>
        <v>87.791666666666671</v>
      </c>
      <c r="AC20" s="111">
        <f>[16]Abril!$E$32</f>
        <v>92.625</v>
      </c>
      <c r="AD20" s="111">
        <f>[16]Abril!$E$33</f>
        <v>80.458333333333329</v>
      </c>
      <c r="AE20" s="111">
        <f>[16]Abril!$E$34</f>
        <v>74.541666666666671</v>
      </c>
      <c r="AF20" s="117">
        <f t="shared" ref="AF20:AF26" si="2">AVERAGE(B20:AE20)</f>
        <v>83.255615942028982</v>
      </c>
      <c r="AJ20" t="s">
        <v>35</v>
      </c>
    </row>
    <row r="21" spans="1:36" x14ac:dyDescent="0.2">
      <c r="A21" s="48" t="s">
        <v>7</v>
      </c>
      <c r="B21" s="111">
        <f>[17]Abril!$E$5</f>
        <v>92.041666666666671</v>
      </c>
      <c r="C21" s="111">
        <f>[17]Abril!$E$6</f>
        <v>88.416666666666671</v>
      </c>
      <c r="D21" s="111">
        <f>[17]Abril!$E$7</f>
        <v>86.583333333333329</v>
      </c>
      <c r="E21" s="111">
        <f>[17]Abril!$E$8</f>
        <v>81.458333333333329</v>
      </c>
      <c r="F21" s="111">
        <f>[17]Abril!$E$9</f>
        <v>77.208333333333329</v>
      </c>
      <c r="G21" s="111">
        <f>[17]Abril!$E$10</f>
        <v>69.083333333333329</v>
      </c>
      <c r="H21" s="111">
        <f>[17]Abril!$E$11</f>
        <v>67.791666666666671</v>
      </c>
      <c r="I21" s="111">
        <f>[17]Abril!$E$12</f>
        <v>76.5</v>
      </c>
      <c r="J21" s="111">
        <f>[17]Abril!$E$13</f>
        <v>83.291666666666671</v>
      </c>
      <c r="K21" s="111">
        <f>[17]Abril!$E$14</f>
        <v>74.333333333333329</v>
      </c>
      <c r="L21" s="111">
        <f>[17]Abril!$E$15</f>
        <v>72.75</v>
      </c>
      <c r="M21" s="111">
        <f>[17]Abril!$E$16</f>
        <v>81.708333333333329</v>
      </c>
      <c r="N21" s="111">
        <f>[17]Abril!$E$17</f>
        <v>77.555555555555557</v>
      </c>
      <c r="O21" s="111">
        <f>[17]Abril!$E$18</f>
        <v>87.625</v>
      </c>
      <c r="P21" s="111">
        <f>[17]Abril!$E$19</f>
        <v>86.375</v>
      </c>
      <c r="Q21" s="111">
        <f>[17]Abril!$E$20</f>
        <v>91.75</v>
      </c>
      <c r="R21" s="111">
        <f>[17]Abril!$E$21</f>
        <v>92.291666666666671</v>
      </c>
      <c r="S21" s="111">
        <f>[17]Abril!$E$22</f>
        <v>99.791666666666671</v>
      </c>
      <c r="T21" s="111">
        <f>[17]Abril!$E$23</f>
        <v>97.583333333333329</v>
      </c>
      <c r="U21" s="111">
        <f>[17]Abril!$E$24</f>
        <v>91.529411764705884</v>
      </c>
      <c r="V21" s="111">
        <f>[17]Abril!$E$25</f>
        <v>84.458333333333329</v>
      </c>
      <c r="W21" s="111">
        <f>[17]Abril!$E$26</f>
        <v>74.916666666666671</v>
      </c>
      <c r="X21" s="111">
        <f>[17]Abril!$E$27</f>
        <v>72.958333333333329</v>
      </c>
      <c r="Y21" s="111">
        <f>[17]Abril!$E$28</f>
        <v>86</v>
      </c>
      <c r="Z21" s="111">
        <f>[17]Abril!$E$29</f>
        <v>94.05263157894737</v>
      </c>
      <c r="AA21" s="111">
        <f>[17]Abril!$E$30</f>
        <v>89.681818181818187</v>
      </c>
      <c r="AB21" s="111">
        <f>[17]Abril!$E$31</f>
        <v>94.416666666666671</v>
      </c>
      <c r="AC21" s="111">
        <f>[17]Abril!$E$32</f>
        <v>89.791666666666671</v>
      </c>
      <c r="AD21" s="111">
        <f>[17]Abril!$E$33</f>
        <v>70.625</v>
      </c>
      <c r="AE21" s="111">
        <f>[17]Abril!$E$34</f>
        <v>66.875</v>
      </c>
      <c r="AF21" s="117">
        <f t="shared" si="2"/>
        <v>83.314813902700891</v>
      </c>
    </row>
    <row r="22" spans="1:36" x14ac:dyDescent="0.2">
      <c r="A22" s="48" t="s">
        <v>148</v>
      </c>
      <c r="B22" s="111">
        <f>[18]Abril!$E$5</f>
        <v>82.75</v>
      </c>
      <c r="C22" s="111">
        <f>[18]Abril!$E$6</f>
        <v>83.708333333333329</v>
      </c>
      <c r="D22" s="111">
        <f>[18]Abril!$E$7</f>
        <v>82.708333333333329</v>
      </c>
      <c r="E22" s="111">
        <f>[18]Abril!$E$8</f>
        <v>75.708333333333329</v>
      </c>
      <c r="F22" s="111">
        <f>[18]Abril!$E$9</f>
        <v>69.666666666666671</v>
      </c>
      <c r="G22" s="111">
        <f>[18]Abril!$E$10</f>
        <v>65.833333333333329</v>
      </c>
      <c r="H22" s="111">
        <f>[18]Abril!$E$11</f>
        <v>65.75</v>
      </c>
      <c r="I22" s="111">
        <f>[18]Abril!$E$12</f>
        <v>75.666666666666671</v>
      </c>
      <c r="J22" s="111">
        <f>[18]Abril!$E$13</f>
        <v>78.333333333333329</v>
      </c>
      <c r="K22" s="111">
        <f>[18]Abril!$E$14</f>
        <v>73.541666666666671</v>
      </c>
      <c r="L22" s="111">
        <f>[18]Abril!$E$15</f>
        <v>70</v>
      </c>
      <c r="M22" s="111">
        <f>[18]Abril!$E$16</f>
        <v>78.458333333333329</v>
      </c>
      <c r="N22" s="111">
        <f>[18]Abril!$E$17</f>
        <v>85.916666666666671</v>
      </c>
      <c r="O22" s="111">
        <f>[18]Abril!$E$18</f>
        <v>84.708333333333329</v>
      </c>
      <c r="P22" s="111">
        <f>[18]Abril!$E$19</f>
        <v>84.875</v>
      </c>
      <c r="Q22" s="111">
        <f>[18]Abril!$E$20</f>
        <v>87.833333333333329</v>
      </c>
      <c r="R22" s="111">
        <f>[18]Abril!$E$21</f>
        <v>88.833333333333329</v>
      </c>
      <c r="S22" s="111">
        <f>[18]Abril!$E$22</f>
        <v>93.708333333333329</v>
      </c>
      <c r="T22" s="111">
        <f>[18]Abril!$E$23</f>
        <v>92.25</v>
      </c>
      <c r="U22" s="111">
        <f>[18]Abril!$E$24</f>
        <v>87.666666666666671</v>
      </c>
      <c r="V22" s="111">
        <f>[18]Abril!$E$25</f>
        <v>81.333333333333329</v>
      </c>
      <c r="W22" s="111">
        <f>[18]Abril!$E$26</f>
        <v>77.666666666666671</v>
      </c>
      <c r="X22" s="111">
        <f>[18]Abril!$E$27</f>
        <v>73.625</v>
      </c>
      <c r="Y22" s="111">
        <f>[18]Abril!$E$28</f>
        <v>84</v>
      </c>
      <c r="Z22" s="111">
        <f>[18]Abril!$E$29</f>
        <v>89.125</v>
      </c>
      <c r="AA22" s="111">
        <f>[18]Abril!$E$30</f>
        <v>86.166666666666671</v>
      </c>
      <c r="AB22" s="111">
        <f>[18]Abril!$E$31</f>
        <v>89.25</v>
      </c>
      <c r="AC22" s="111">
        <f>[18]Abril!$E$32</f>
        <v>84.583333333333329</v>
      </c>
      <c r="AD22" s="111">
        <f>[18]Abril!$E$33</f>
        <v>69.125</v>
      </c>
      <c r="AE22" s="111">
        <f>[18]Abril!$E$34</f>
        <v>71.541666666666671</v>
      </c>
      <c r="AF22" s="117">
        <f t="shared" si="2"/>
        <v>80.477777777777774</v>
      </c>
      <c r="AH22" t="s">
        <v>35</v>
      </c>
      <c r="AJ22" t="s">
        <v>35</v>
      </c>
    </row>
    <row r="23" spans="1:36" x14ac:dyDescent="0.2">
      <c r="A23" s="48" t="s">
        <v>149</v>
      </c>
      <c r="B23" s="111">
        <f>[19]Abril!$E$5</f>
        <v>85.333333333333329</v>
      </c>
      <c r="C23" s="111">
        <f>[19]Abril!$E$6</f>
        <v>83.625</v>
      </c>
      <c r="D23" s="111">
        <f>[19]Abril!$E$7</f>
        <v>82.291666666666671</v>
      </c>
      <c r="E23" s="111">
        <f>[19]Abril!$E$8</f>
        <v>80.708333333333329</v>
      </c>
      <c r="F23" s="111">
        <f>[19]Abril!$E$9</f>
        <v>74.956521739130437</v>
      </c>
      <c r="G23" s="111">
        <f>[19]Abril!$E$10</f>
        <v>64.375</v>
      </c>
      <c r="H23" s="111">
        <f>[19]Abril!$E$11</f>
        <v>66.875</v>
      </c>
      <c r="I23" s="111">
        <f>[19]Abril!$E$12</f>
        <v>79.166666666666671</v>
      </c>
      <c r="J23" s="111">
        <f>[19]Abril!$E$13</f>
        <v>81.916666666666671</v>
      </c>
      <c r="K23" s="111">
        <f>[19]Abril!$E$14</f>
        <v>76.416666666666671</v>
      </c>
      <c r="L23" s="111">
        <f>[19]Abril!$E$15</f>
        <v>76.791666666666671</v>
      </c>
      <c r="M23" s="111">
        <f>[19]Abril!$E$16</f>
        <v>87.208333333333329</v>
      </c>
      <c r="N23" s="111">
        <f>[19]Abril!$E$17</f>
        <v>89.291666666666671</v>
      </c>
      <c r="O23" s="111">
        <f>[19]Abril!$E$18</f>
        <v>81.739130434782609</v>
      </c>
      <c r="P23" s="111">
        <f>[19]Abril!$E$19</f>
        <v>92.086956521739125</v>
      </c>
      <c r="Q23" s="111">
        <f>[19]Abril!$E$20</f>
        <v>89.304347826086953</v>
      </c>
      <c r="R23" s="111" t="s">
        <v>197</v>
      </c>
      <c r="S23" s="111">
        <f>[19]Abril!$E$22</f>
        <v>92.208333333333329</v>
      </c>
      <c r="T23" s="111">
        <f>[19]Abril!$E$23</f>
        <v>86.608695652173907</v>
      </c>
      <c r="U23" s="111">
        <f>[19]Abril!$E$24</f>
        <v>85.833333333333329</v>
      </c>
      <c r="V23" s="111">
        <f>[19]Abril!$E$25</f>
        <v>80.125</v>
      </c>
      <c r="W23" s="111">
        <f>[19]Abril!$E$26</f>
        <v>78.791666666666671</v>
      </c>
      <c r="X23" s="111">
        <f>[19]Abril!$E$27</f>
        <v>76.75</v>
      </c>
      <c r="Y23" s="111">
        <f>[19]Abril!$E$28</f>
        <v>86.5</v>
      </c>
      <c r="Z23" s="111">
        <f>[19]Abril!$E$29</f>
        <v>91.041666666666671</v>
      </c>
      <c r="AA23" s="111">
        <f>[19]Abril!$E$30</f>
        <v>88.458333333333329</v>
      </c>
      <c r="AB23" s="111">
        <f>[19]Abril!$E$31</f>
        <v>94.791666666666671</v>
      </c>
      <c r="AC23" s="111">
        <f>[19]Abril!$E$32</f>
        <v>86.083333333333329</v>
      </c>
      <c r="AD23" s="111">
        <f>[19]Abril!$E$33</f>
        <v>69.166666666666671</v>
      </c>
      <c r="AE23" s="111">
        <f>[19]Abril!$E$34</f>
        <v>72.041666666666671</v>
      </c>
      <c r="AF23" s="117">
        <f t="shared" si="2"/>
        <v>82.08576961519239</v>
      </c>
      <c r="AG23" s="12" t="s">
        <v>35</v>
      </c>
      <c r="AJ23" t="s">
        <v>35</v>
      </c>
    </row>
    <row r="24" spans="1:36" x14ac:dyDescent="0.2">
      <c r="A24" s="48" t="s">
        <v>150</v>
      </c>
      <c r="B24" s="111">
        <f>[20]Abril!$E$5</f>
        <v>93.541666666666671</v>
      </c>
      <c r="C24" s="111">
        <f>[20]Abril!$E$6</f>
        <v>88.833333333333329</v>
      </c>
      <c r="D24" s="111">
        <f>[20]Abril!$E$7</f>
        <v>87.375</v>
      </c>
      <c r="E24" s="111">
        <f>[20]Abril!$E$8</f>
        <v>80.958333333333329</v>
      </c>
      <c r="F24" s="111">
        <f>[20]Abril!$E$9</f>
        <v>75.083333333333329</v>
      </c>
      <c r="G24" s="111">
        <f>[20]Abril!$E$10</f>
        <v>74.875</v>
      </c>
      <c r="H24" s="111">
        <f>[20]Abril!$E$11</f>
        <v>75.208333333333329</v>
      </c>
      <c r="I24" s="111">
        <f>[20]Abril!$E$12</f>
        <v>81.375</v>
      </c>
      <c r="J24" s="111">
        <f>[20]Abril!$E$13</f>
        <v>83.708333333333329</v>
      </c>
      <c r="K24" s="111">
        <f>[20]Abril!$E$14</f>
        <v>72.25</v>
      </c>
      <c r="L24" s="111">
        <f>[20]Abril!$E$15</f>
        <v>75.958333333333329</v>
      </c>
      <c r="M24" s="111">
        <f>[20]Abril!$E$16</f>
        <v>89.416666666666671</v>
      </c>
      <c r="N24" s="111">
        <f>[20]Abril!$E$17</f>
        <v>93.333333333333329</v>
      </c>
      <c r="O24" s="111">
        <f>[20]Abril!$E$18</f>
        <v>91.958333333333329</v>
      </c>
      <c r="P24" s="111">
        <f>[20]Abril!$E$19</f>
        <v>91.583333333333329</v>
      </c>
      <c r="Q24" s="111">
        <f>[20]Abril!$E$20</f>
        <v>96.791666666666671</v>
      </c>
      <c r="R24" s="111">
        <f>[20]Abril!$E$21</f>
        <v>97.75</v>
      </c>
      <c r="S24" s="111">
        <f>[20]Abril!$E$22</f>
        <v>100</v>
      </c>
      <c r="T24" s="111">
        <f>[20]Abril!$E$23</f>
        <v>100</v>
      </c>
      <c r="U24" s="111">
        <f>[20]Abril!$E$24</f>
        <v>93.833333333333329</v>
      </c>
      <c r="V24" s="111">
        <f>[20]Abril!$E$25</f>
        <v>88.458333333333329</v>
      </c>
      <c r="W24" s="111">
        <f>[20]Abril!$E$26</f>
        <v>86.125</v>
      </c>
      <c r="X24" s="111">
        <f>[20]Abril!$E$27</f>
        <v>83.083333333333329</v>
      </c>
      <c r="Y24" s="111">
        <f>[20]Abril!$E$28</f>
        <v>94.25</v>
      </c>
      <c r="Z24" s="111">
        <f>[20]Abril!$E$29</f>
        <v>96.208333333333329</v>
      </c>
      <c r="AA24" s="111">
        <f>[20]Abril!$E$30</f>
        <v>92.916666666666671</v>
      </c>
      <c r="AB24" s="111">
        <f>[20]Abril!$E$31</f>
        <v>99.125</v>
      </c>
      <c r="AC24" s="111">
        <f>[20]Abril!$E$32</f>
        <v>89.541666666666671</v>
      </c>
      <c r="AD24" s="111">
        <f>[20]Abril!$E$33</f>
        <v>67.458333333333329</v>
      </c>
      <c r="AE24" s="111">
        <f>[20]Abril!$E$34</f>
        <v>59.291666666666664</v>
      </c>
      <c r="AF24" s="117">
        <f t="shared" si="2"/>
        <v>86.67638888888888</v>
      </c>
      <c r="AI24" t="s">
        <v>35</v>
      </c>
      <c r="AJ24" t="s">
        <v>35</v>
      </c>
    </row>
    <row r="25" spans="1:36" x14ac:dyDescent="0.2">
      <c r="A25" s="48" t="s">
        <v>8</v>
      </c>
      <c r="B25" s="111">
        <f>[21]Abril!$E$5</f>
        <v>78.92307692307692</v>
      </c>
      <c r="C25" s="111">
        <f>[21]Abril!$E$6</f>
        <v>73.86666666666666</v>
      </c>
      <c r="D25" s="111">
        <f>[21]Abril!$E$7</f>
        <v>74.714285714285708</v>
      </c>
      <c r="E25" s="111">
        <f>[21]Abril!$E$8</f>
        <v>79.608695652173907</v>
      </c>
      <c r="F25" s="111">
        <f>[21]Abril!$E$9</f>
        <v>71.791666666666671</v>
      </c>
      <c r="G25" s="111">
        <f>[21]Abril!$E$10</f>
        <v>68.458333333333329</v>
      </c>
      <c r="H25" s="111">
        <f>[21]Abril!$E$11</f>
        <v>70.875</v>
      </c>
      <c r="I25" s="111">
        <f>[21]Abril!$E$12</f>
        <v>82.285714285714292</v>
      </c>
      <c r="J25" s="111">
        <f>[21]Abril!$E$13</f>
        <v>72.769230769230774</v>
      </c>
      <c r="K25" s="111">
        <f>[21]Abril!$E$14</f>
        <v>76.444444444444443</v>
      </c>
      <c r="L25" s="111">
        <f>[21]Abril!$E$15</f>
        <v>76.782608695652172</v>
      </c>
      <c r="M25" s="111">
        <f>[21]Abril!$E$16</f>
        <v>88.692307692307693</v>
      </c>
      <c r="N25" s="111">
        <f>[21]Abril!$E$17</f>
        <v>84.571428571428569</v>
      </c>
      <c r="O25" s="111">
        <f>[21]Abril!$E$18</f>
        <v>68.916666666666671</v>
      </c>
      <c r="P25" s="111">
        <f>[21]Abril!$E$19</f>
        <v>91.714285714285708</v>
      </c>
      <c r="Q25" s="111">
        <f>[21]Abril!$E$20</f>
        <v>85.857142857142861</v>
      </c>
      <c r="R25" s="111">
        <f>[21]Abril!$E$21</f>
        <v>76</v>
      </c>
      <c r="S25" s="111">
        <f>[21]Abril!$E$22</f>
        <v>98.5</v>
      </c>
      <c r="T25" s="111">
        <f>[21]Abril!$E$23</f>
        <v>83.6</v>
      </c>
      <c r="U25" s="111">
        <f>[21]Abril!$E$24</f>
        <v>76.875</v>
      </c>
      <c r="V25" s="111">
        <f>[21]Abril!$E$25</f>
        <v>72.066666666666663</v>
      </c>
      <c r="W25" s="111">
        <f>[21]Abril!$E$26</f>
        <v>75.78947368421052</v>
      </c>
      <c r="X25" s="111">
        <f>[21]Abril!$E$27</f>
        <v>77.695652173913047</v>
      </c>
      <c r="Y25" s="111">
        <f>[21]Abril!$E$28</f>
        <v>88.538461538461533</v>
      </c>
      <c r="Z25" s="111">
        <f>[21]Abril!$E$29</f>
        <v>86.833333333333329</v>
      </c>
      <c r="AA25" s="111">
        <f>[21]Abril!$E$30</f>
        <v>84.777777777777771</v>
      </c>
      <c r="AB25" s="111" t="str">
        <f>[21]Abril!$E$31</f>
        <v>*</v>
      </c>
      <c r="AC25" s="111">
        <f>[21]Abril!$E$32</f>
        <v>71.454545454545453</v>
      </c>
      <c r="AD25" s="111">
        <f>[21]Abril!$E$33</f>
        <v>65.25</v>
      </c>
      <c r="AE25" s="111">
        <f>[21]Abril!$E$34</f>
        <v>63.045454545454547</v>
      </c>
      <c r="AF25" s="117">
        <f t="shared" si="2"/>
        <v>78.161997235428927</v>
      </c>
    </row>
    <row r="26" spans="1:36" x14ac:dyDescent="0.2">
      <c r="A26" s="48" t="s">
        <v>9</v>
      </c>
      <c r="B26" s="111">
        <f>[22]Abril!$E$5</f>
        <v>77.541666666666671</v>
      </c>
      <c r="C26" s="111">
        <f>[22]Abril!$E$6</f>
        <v>77.25</v>
      </c>
      <c r="D26" s="111">
        <f>[22]Abril!$E$7</f>
        <v>77.958333333333329</v>
      </c>
      <c r="E26" s="111">
        <f>[22]Abril!$E$8</f>
        <v>73.166666666666671</v>
      </c>
      <c r="F26" s="111">
        <f>[22]Abril!$E$9</f>
        <v>67.625</v>
      </c>
      <c r="G26" s="111">
        <f>[22]Abril!$E$10</f>
        <v>64.5</v>
      </c>
      <c r="H26" s="111">
        <f>[22]Abril!$E$11</f>
        <v>63.75</v>
      </c>
      <c r="I26" s="111">
        <f>[22]Abril!$E$12</f>
        <v>70.958333333333329</v>
      </c>
      <c r="J26" s="111">
        <f>[22]Abril!$E$13</f>
        <v>78.916666666666671</v>
      </c>
      <c r="K26" s="111">
        <f>[22]Abril!$E$14</f>
        <v>71.5</v>
      </c>
      <c r="L26" s="111">
        <f>[22]Abril!$E$15</f>
        <v>66.875</v>
      </c>
      <c r="M26" s="111">
        <f>[22]Abril!$E$16</f>
        <v>75.041666666666671</v>
      </c>
      <c r="N26" s="111">
        <f>[22]Abril!$E$17</f>
        <v>85.375</v>
      </c>
      <c r="O26" s="111">
        <f>[22]Abril!$E$18</f>
        <v>82.333333333333329</v>
      </c>
      <c r="P26" s="111">
        <f>[22]Abril!$E$19</f>
        <v>81.75</v>
      </c>
      <c r="Q26" s="111">
        <f>[22]Abril!$E$20</f>
        <v>89.041666666666671</v>
      </c>
      <c r="R26" s="111">
        <f>[22]Abril!$E$21</f>
        <v>86.666666666666671</v>
      </c>
      <c r="S26" s="111">
        <f>[22]Abril!$E$22</f>
        <v>94</v>
      </c>
      <c r="T26" s="111">
        <f>[22]Abril!$E$23</f>
        <v>94</v>
      </c>
      <c r="U26" s="111">
        <f>[22]Abril!$E$24</f>
        <v>90.083333333333329</v>
      </c>
      <c r="V26" s="111">
        <f>[22]Abril!$E$25</f>
        <v>79.875</v>
      </c>
      <c r="W26" s="111">
        <f>[22]Abril!$E$26</f>
        <v>72.333333333333329</v>
      </c>
      <c r="X26" s="111">
        <f>[22]Abril!$E$27</f>
        <v>68.208333333333329</v>
      </c>
      <c r="Y26" s="111">
        <f>[22]Abril!$E$28</f>
        <v>78.352941176470594</v>
      </c>
      <c r="Z26" s="111">
        <f>[22]Abril!$E$29</f>
        <v>91.208333333333329</v>
      </c>
      <c r="AA26" s="111">
        <f>[22]Abril!$E$30</f>
        <v>86</v>
      </c>
      <c r="AB26" s="111">
        <f>[22]Abril!$E$31</f>
        <v>88.375</v>
      </c>
      <c r="AC26" s="111">
        <f>[22]Abril!$E$32</f>
        <v>85.708333333333329</v>
      </c>
      <c r="AD26" s="111">
        <f>[22]Abril!$E$33</f>
        <v>62.25</v>
      </c>
      <c r="AE26" s="111">
        <f>[22]Abril!$E$34</f>
        <v>59.625</v>
      </c>
      <c r="AF26" s="117">
        <f t="shared" si="2"/>
        <v>78.008986928104562</v>
      </c>
      <c r="AI26" t="s">
        <v>35</v>
      </c>
    </row>
    <row r="27" spans="1:36" hidden="1" x14ac:dyDescent="0.2">
      <c r="A27" s="48" t="s">
        <v>32</v>
      </c>
      <c r="B27" s="111" t="str">
        <f>[23]Abril!$E$5</f>
        <v>*</v>
      </c>
      <c r="C27" s="111" t="str">
        <f>[23]Abril!$E$6</f>
        <v>*</v>
      </c>
      <c r="D27" s="111" t="str">
        <f>[23]Abril!$E$7</f>
        <v>*</v>
      </c>
      <c r="E27" s="111" t="str">
        <f>[23]Abril!$E$8</f>
        <v>*</v>
      </c>
      <c r="F27" s="111" t="str">
        <f>[23]Abril!$E$9</f>
        <v>*</v>
      </c>
      <c r="G27" s="111" t="str">
        <f>[23]Abril!$E$10</f>
        <v>*</v>
      </c>
      <c r="H27" s="111" t="str">
        <f>[23]Abril!$E$11</f>
        <v>*</v>
      </c>
      <c r="I27" s="111" t="str">
        <f>[23]Abril!$E$12</f>
        <v>*</v>
      </c>
      <c r="J27" s="111" t="str">
        <f>[23]Abril!$E$13</f>
        <v>*</v>
      </c>
      <c r="K27" s="111" t="str">
        <f>[23]Abril!$E$14</f>
        <v>*</v>
      </c>
      <c r="L27" s="111" t="str">
        <f>[23]Abril!$E$15</f>
        <v>*</v>
      </c>
      <c r="M27" s="111" t="str">
        <f>[23]Abril!$E$16</f>
        <v>*</v>
      </c>
      <c r="N27" s="111" t="str">
        <f>[23]Abril!$E$17</f>
        <v>*</v>
      </c>
      <c r="O27" s="111" t="str">
        <f>[23]Abril!$E$18</f>
        <v>*</v>
      </c>
      <c r="P27" s="111" t="str">
        <f>[23]Abril!$E$19</f>
        <v>*</v>
      </c>
      <c r="Q27" s="111" t="str">
        <f>[23]Abril!$E$20</f>
        <v>*</v>
      </c>
      <c r="R27" s="111" t="str">
        <f>[23]Abril!$E$21</f>
        <v>*</v>
      </c>
      <c r="S27" s="111" t="str">
        <f>[23]Abril!$E$22</f>
        <v>*</v>
      </c>
      <c r="T27" s="111" t="str">
        <f>[23]Abril!$E$23</f>
        <v>*</v>
      </c>
      <c r="U27" s="111" t="str">
        <f>[23]Abril!$E$24</f>
        <v>*</v>
      </c>
      <c r="V27" s="111" t="str">
        <f>[23]Abril!$E$25</f>
        <v>*</v>
      </c>
      <c r="W27" s="111" t="str">
        <f>[23]Abril!$E$26</f>
        <v>*</v>
      </c>
      <c r="X27" s="111" t="str">
        <f>[23]Abril!$E$27</f>
        <v>*</v>
      </c>
      <c r="Y27" s="111" t="str">
        <f>[23]Abril!$E$28</f>
        <v>*</v>
      </c>
      <c r="Z27" s="111" t="str">
        <f>[23]Abril!$E$29</f>
        <v>*</v>
      </c>
      <c r="AA27" s="111" t="str">
        <f>[23]Abril!$E$30</f>
        <v>*</v>
      </c>
      <c r="AB27" s="111" t="str">
        <f>[23]Abril!$E$31</f>
        <v>*</v>
      </c>
      <c r="AC27" s="111" t="str">
        <f>[23]Abril!$E$32</f>
        <v>*</v>
      </c>
      <c r="AD27" s="111" t="str">
        <f>[23]Abril!$E$33</f>
        <v>*</v>
      </c>
      <c r="AE27" s="111" t="str">
        <f>[23]Abril!$E$34</f>
        <v>*</v>
      </c>
      <c r="AF27" s="117" t="s">
        <v>197</v>
      </c>
      <c r="AJ27" t="s">
        <v>35</v>
      </c>
    </row>
    <row r="28" spans="1:36" hidden="1" x14ac:dyDescent="0.2">
      <c r="A28" s="48" t="s">
        <v>10</v>
      </c>
      <c r="B28" s="111" t="str">
        <f>[24]Abril!$E$5</f>
        <v>*</v>
      </c>
      <c r="C28" s="111" t="str">
        <f>[24]Abril!$E$6</f>
        <v>*</v>
      </c>
      <c r="D28" s="111" t="str">
        <f>[24]Abril!$E$7</f>
        <v>*</v>
      </c>
      <c r="E28" s="111" t="str">
        <f>[24]Abril!$E$8</f>
        <v>*</v>
      </c>
      <c r="F28" s="111" t="str">
        <f>[24]Abril!$E$9</f>
        <v>*</v>
      </c>
      <c r="G28" s="111" t="str">
        <f>[24]Abril!$E$10</f>
        <v>*</v>
      </c>
      <c r="H28" s="111" t="str">
        <f>[24]Abril!$E$11</f>
        <v>*</v>
      </c>
      <c r="I28" s="111" t="str">
        <f>[24]Abril!$E$12</f>
        <v>*</v>
      </c>
      <c r="J28" s="111" t="str">
        <f>[24]Abril!$E$13</f>
        <v>*</v>
      </c>
      <c r="K28" s="111" t="str">
        <f>[24]Abril!$E$14</f>
        <v>*</v>
      </c>
      <c r="L28" s="111" t="str">
        <f>[24]Abril!$E$15</f>
        <v>*</v>
      </c>
      <c r="M28" s="111" t="str">
        <f>[24]Abril!$E$16</f>
        <v>*</v>
      </c>
      <c r="N28" s="111" t="str">
        <f>[24]Abril!$E$17</f>
        <v>*</v>
      </c>
      <c r="O28" s="111" t="str">
        <f>[24]Abril!$E$18</f>
        <v>*</v>
      </c>
      <c r="P28" s="111" t="str">
        <f>[24]Abril!$E$19</f>
        <v>*</v>
      </c>
      <c r="Q28" s="111" t="str">
        <f>[24]Abril!$E$20</f>
        <v>*</v>
      </c>
      <c r="R28" s="111" t="str">
        <f>[24]Abril!$E$21</f>
        <v>*</v>
      </c>
      <c r="S28" s="111" t="str">
        <f>[24]Abril!$E$22</f>
        <v>*</v>
      </c>
      <c r="T28" s="111" t="str">
        <f>[24]Abril!$E$23</f>
        <v>*</v>
      </c>
      <c r="U28" s="111" t="str">
        <f>[24]Abril!$E$24</f>
        <v>*</v>
      </c>
      <c r="V28" s="111" t="str">
        <f>[24]Abril!$E$25</f>
        <v>*</v>
      </c>
      <c r="W28" s="111" t="str">
        <f>[24]Abril!$E$26</f>
        <v>*</v>
      </c>
      <c r="X28" s="111" t="str">
        <f>[24]Abril!$E$27</f>
        <v>*</v>
      </c>
      <c r="Y28" s="111" t="str">
        <f>[24]Abril!$E$28</f>
        <v>*</v>
      </c>
      <c r="Z28" s="111" t="str">
        <f>[24]Abril!$E$29</f>
        <v>*</v>
      </c>
      <c r="AA28" s="111" t="str">
        <f>[24]Abril!$E$30</f>
        <v>*</v>
      </c>
      <c r="AB28" s="111" t="str">
        <f>[24]Abril!$E$31</f>
        <v>*</v>
      </c>
      <c r="AC28" s="111" t="str">
        <f>[24]Abril!$E$32</f>
        <v>*</v>
      </c>
      <c r="AD28" s="111" t="str">
        <f>[24]Abril!$E$33</f>
        <v>*</v>
      </c>
      <c r="AE28" s="111" t="str">
        <f>[24]Abril!$E$34</f>
        <v>*</v>
      </c>
      <c r="AF28" s="117" t="s">
        <v>197</v>
      </c>
      <c r="AI28" t="s">
        <v>35</v>
      </c>
      <c r="AJ28" t="s">
        <v>35</v>
      </c>
    </row>
    <row r="29" spans="1:36" x14ac:dyDescent="0.2">
      <c r="A29" s="48" t="s">
        <v>151</v>
      </c>
      <c r="B29" s="111">
        <f>[25]Abril!$E$5</f>
        <v>91.875</v>
      </c>
      <c r="C29" s="111">
        <f>[25]Abril!$E$6</f>
        <v>89.375</v>
      </c>
      <c r="D29" s="111">
        <f>[25]Abril!$E$7</f>
        <v>90.208333333333329</v>
      </c>
      <c r="E29" s="111">
        <f>[25]Abril!$E$8</f>
        <v>85.75</v>
      </c>
      <c r="F29" s="111">
        <f>[25]Abril!$E$9</f>
        <v>76.625</v>
      </c>
      <c r="G29" s="111">
        <f>[25]Abril!$E$10</f>
        <v>72.291666666666671</v>
      </c>
      <c r="H29" s="111">
        <f>[25]Abril!$E$11</f>
        <v>73.583333333333329</v>
      </c>
      <c r="I29" s="111">
        <f>[25]Abril!$E$12</f>
        <v>84.375</v>
      </c>
      <c r="J29" s="111">
        <f>[25]Abril!$E$13</f>
        <v>82.708333333333329</v>
      </c>
      <c r="K29" s="111">
        <f>[25]Abril!$E$14</f>
        <v>76.625</v>
      </c>
      <c r="L29" s="111">
        <f>[25]Abril!$E$15</f>
        <v>77.25</v>
      </c>
      <c r="M29" s="111">
        <f>[25]Abril!$E$16</f>
        <v>88.125</v>
      </c>
      <c r="N29" s="111">
        <f>[25]Abril!$E$17</f>
        <v>91.208333333333329</v>
      </c>
      <c r="O29" s="111">
        <f>[25]Abril!$E$18</f>
        <v>89.166666666666671</v>
      </c>
      <c r="P29" s="111">
        <f>[25]Abril!$E$19</f>
        <v>93.541666666666671</v>
      </c>
      <c r="Q29" s="111">
        <f>[25]Abril!$E$20</f>
        <v>94.166666666666671</v>
      </c>
      <c r="R29" s="111">
        <f>[25]Abril!$E$21</f>
        <v>97.791666666666671</v>
      </c>
      <c r="S29" s="111">
        <f>[25]Abril!$E$22</f>
        <v>99.958333333333329</v>
      </c>
      <c r="T29" s="111">
        <f>[25]Abril!$E$23</f>
        <v>97.208333333333329</v>
      </c>
      <c r="U29" s="111">
        <f>[25]Abril!$E$24</f>
        <v>91.5</v>
      </c>
      <c r="V29" s="111">
        <f>[25]Abril!$E$25</f>
        <v>88.625</v>
      </c>
      <c r="W29" s="111">
        <f>[25]Abril!$E$26</f>
        <v>83.25</v>
      </c>
      <c r="X29" s="111">
        <f>[25]Abril!$E$27</f>
        <v>81</v>
      </c>
      <c r="Y29" s="111">
        <f>[25]Abril!$E$28</f>
        <v>94.375</v>
      </c>
      <c r="Z29" s="111">
        <f>[25]Abril!$E$29</f>
        <v>96.875</v>
      </c>
      <c r="AA29" s="111">
        <f>[25]Abril!$E$30</f>
        <v>93.041666666666671</v>
      </c>
      <c r="AB29" s="111">
        <f>[25]Abril!$E$31</f>
        <v>97.333333333333329</v>
      </c>
      <c r="AC29" s="111">
        <f>[25]Abril!$E$32</f>
        <v>90.541666666666671</v>
      </c>
      <c r="AD29" s="111">
        <f>[25]Abril!$E$33</f>
        <v>72.291666666666671</v>
      </c>
      <c r="AE29" s="111">
        <f>[25]Abril!$E$34</f>
        <v>73.541666666666671</v>
      </c>
      <c r="AF29" s="117">
        <f t="shared" ref="AF29:AF46" si="3">AVERAGE(B29:AE29)</f>
        <v>87.140277777777769</v>
      </c>
      <c r="AG29" s="12" t="s">
        <v>35</v>
      </c>
      <c r="AI29" t="s">
        <v>35</v>
      </c>
    </row>
    <row r="30" spans="1:36" x14ac:dyDescent="0.2">
      <c r="A30" s="48" t="s">
        <v>11</v>
      </c>
      <c r="B30" s="111">
        <f>[26]Abril!$E$5</f>
        <v>83.791666666666671</v>
      </c>
      <c r="C30" s="111">
        <f>[26]Abril!$E$6</f>
        <v>83.958333333333329</v>
      </c>
      <c r="D30" s="111">
        <f>[26]Abril!$E$7</f>
        <v>81.833333333333329</v>
      </c>
      <c r="E30" s="111">
        <f>[26]Abril!$E$8</f>
        <v>78.458333333333329</v>
      </c>
      <c r="F30" s="111">
        <f>[26]Abril!$E$9</f>
        <v>72.75</v>
      </c>
      <c r="G30" s="111">
        <f>[26]Abril!$E$10</f>
        <v>70.25</v>
      </c>
      <c r="H30" s="111">
        <f>[26]Abril!$E$11</f>
        <v>70.291666666666671</v>
      </c>
      <c r="I30" s="111">
        <f>[26]Abril!$E$12</f>
        <v>79.75</v>
      </c>
      <c r="J30" s="111">
        <f>[26]Abril!$E$13</f>
        <v>74.208333333333329</v>
      </c>
      <c r="K30" s="111">
        <f>[26]Abril!$E$14</f>
        <v>69.125</v>
      </c>
      <c r="L30" s="111">
        <f>[26]Abril!$E$15</f>
        <v>71.958333333333329</v>
      </c>
      <c r="M30" s="111">
        <f>[26]Abril!$E$16</f>
        <v>86.583333333333329</v>
      </c>
      <c r="N30" s="111">
        <f>[26]Abril!$E$17</f>
        <v>85.416666666666671</v>
      </c>
      <c r="O30" s="111">
        <f>[26]Abril!$E$18</f>
        <v>84.916666666666671</v>
      </c>
      <c r="P30" s="111">
        <f>[26]Abril!$E$19</f>
        <v>83.25</v>
      </c>
      <c r="Q30" s="111">
        <f>[26]Abril!$E$20</f>
        <v>86.291666666666671</v>
      </c>
      <c r="R30" s="111">
        <f>[26]Abril!$E$21</f>
        <v>85.916666666666671</v>
      </c>
      <c r="S30" s="111">
        <f>[26]Abril!$E$22</f>
        <v>95.25</v>
      </c>
      <c r="T30" s="111">
        <f>[26]Abril!$E$23</f>
        <v>94.333333333333329</v>
      </c>
      <c r="U30" s="111">
        <f>[26]Abril!$E$24</f>
        <v>90.166666666666671</v>
      </c>
      <c r="V30" s="111">
        <f>[26]Abril!$E$25</f>
        <v>83.791666666666671</v>
      </c>
      <c r="W30" s="111">
        <f>[26]Abril!$E$26</f>
        <v>81</v>
      </c>
      <c r="X30" s="111">
        <f>[26]Abril!$E$27</f>
        <v>80.541666666666671</v>
      </c>
      <c r="Y30" s="111">
        <f>[26]Abril!$E$28</f>
        <v>91.958333333333329</v>
      </c>
      <c r="Z30" s="111">
        <f>[26]Abril!$E$29</f>
        <v>89.583333333333329</v>
      </c>
      <c r="AA30" s="111">
        <f>[26]Abril!$E$30</f>
        <v>87.791666666666671</v>
      </c>
      <c r="AB30" s="111">
        <f>[26]Abril!$E$31</f>
        <v>88.291666666666671</v>
      </c>
      <c r="AC30" s="111">
        <f>[26]Abril!$E$32</f>
        <v>85.375</v>
      </c>
      <c r="AD30" s="111">
        <f>[26]Abril!$E$33</f>
        <v>71.625</v>
      </c>
      <c r="AE30" s="111">
        <f>[26]Abril!$E$34</f>
        <v>76.041666666666671</v>
      </c>
      <c r="AF30" s="117">
        <f t="shared" si="3"/>
        <v>82.15</v>
      </c>
      <c r="AJ30" t="s">
        <v>35</v>
      </c>
    </row>
    <row r="31" spans="1:36" s="5" customFormat="1" x14ac:dyDescent="0.2">
      <c r="A31" s="48" t="s">
        <v>12</v>
      </c>
      <c r="B31" s="111">
        <f>[27]Abril!$E$5</f>
        <v>83.391304347826093</v>
      </c>
      <c r="C31" s="111">
        <f>[27]Abril!$E$6</f>
        <v>80.913043478260875</v>
      </c>
      <c r="D31" s="111">
        <f>[27]Abril!$E$7</f>
        <v>77.608695652173907</v>
      </c>
      <c r="E31" s="111">
        <f>[27]Abril!$E$8</f>
        <v>79.625</v>
      </c>
      <c r="F31" s="111">
        <f>[27]Abril!$E$9</f>
        <v>71.041666666666671</v>
      </c>
      <c r="G31" s="111">
        <f>[27]Abril!$E$10</f>
        <v>70.958333333333329</v>
      </c>
      <c r="H31" s="111">
        <f>[27]Abril!$E$11</f>
        <v>69.458333333333329</v>
      </c>
      <c r="I31" s="111">
        <f>[27]Abril!$E$12</f>
        <v>77.541666666666671</v>
      </c>
      <c r="J31" s="111">
        <f>[27]Abril!$E$13</f>
        <v>71.541666666666671</v>
      </c>
      <c r="K31" s="111">
        <f>[27]Abril!$E$14</f>
        <v>69.083333333333329</v>
      </c>
      <c r="L31" s="111">
        <f>[27]Abril!$E$15</f>
        <v>70.166666666666671</v>
      </c>
      <c r="M31" s="111">
        <f>[27]Abril!$E$16</f>
        <v>86.416666666666671</v>
      </c>
      <c r="N31" s="111">
        <f>[27]Abril!$E$17</f>
        <v>87.5</v>
      </c>
      <c r="O31" s="111">
        <f>[27]Abril!$E$18</f>
        <v>78.791666666666671</v>
      </c>
      <c r="P31" s="111">
        <f>[27]Abril!$E$19</f>
        <v>80.304347826086953</v>
      </c>
      <c r="Q31" s="111">
        <f>[27]Abril!$E$20</f>
        <v>84.916666666666671</v>
      </c>
      <c r="R31" s="111">
        <f>[27]Abril!$E$21</f>
        <v>85.958333333333329</v>
      </c>
      <c r="S31" s="111">
        <f>[27]Abril!$E$22</f>
        <v>89.541666666666671</v>
      </c>
      <c r="T31" s="111">
        <f>[27]Abril!$E$23</f>
        <v>89.083333333333329</v>
      </c>
      <c r="U31" s="111">
        <f>[27]Abril!$E$24</f>
        <v>84.217391304347828</v>
      </c>
      <c r="V31" s="111">
        <f>[27]Abril!$E$25</f>
        <v>79.041666666666671</v>
      </c>
      <c r="W31" s="111">
        <f>[27]Abril!$E$26</f>
        <v>77</v>
      </c>
      <c r="X31" s="111">
        <f>[27]Abril!$E$27</f>
        <v>84.208333333333329</v>
      </c>
      <c r="Y31" s="111">
        <f>[27]Abril!$E$28</f>
        <v>84.666666666666671</v>
      </c>
      <c r="Z31" s="111">
        <f>[27]Abril!$E$29</f>
        <v>90.375</v>
      </c>
      <c r="AA31" s="111">
        <f>[27]Abril!$E$30</f>
        <v>84.916666666666671</v>
      </c>
      <c r="AB31" s="111">
        <f>[27]Abril!$E$31</f>
        <v>86</v>
      </c>
      <c r="AC31" s="111">
        <f>[27]Abril!$E$32</f>
        <v>82.125</v>
      </c>
      <c r="AD31" s="111">
        <f>[27]Abril!$E$33</f>
        <v>69.791666666666671</v>
      </c>
      <c r="AE31" s="111">
        <f>[27]Abril!$E$34</f>
        <v>71.416666666666671</v>
      </c>
      <c r="AF31" s="117">
        <f t="shared" si="3"/>
        <v>79.920048309178739</v>
      </c>
    </row>
    <row r="32" spans="1:36" x14ac:dyDescent="0.2">
      <c r="A32" s="48" t="s">
        <v>13</v>
      </c>
      <c r="B32" s="111">
        <f>[28]Abril!$E$5</f>
        <v>88.541666666666671</v>
      </c>
      <c r="C32" s="111">
        <f>[28]Abril!$E$6</f>
        <v>82</v>
      </c>
      <c r="D32" s="111">
        <f>[28]Abril!$E$7</f>
        <v>78.791666666666671</v>
      </c>
      <c r="E32" s="111">
        <f>[28]Abril!$E$8</f>
        <v>80.375</v>
      </c>
      <c r="F32" s="111">
        <f>[28]Abril!$E$9</f>
        <v>79.083333333333329</v>
      </c>
      <c r="G32" s="111">
        <f>[28]Abril!$E$10</f>
        <v>77.166666666666671</v>
      </c>
      <c r="H32" s="111">
        <f>[28]Abril!$E$11</f>
        <v>79.208333333333329</v>
      </c>
      <c r="I32" s="111">
        <f>[28]Abril!$E$12</f>
        <v>86.125</v>
      </c>
      <c r="J32" s="111">
        <f>[28]Abril!$E$13</f>
        <v>79</v>
      </c>
      <c r="K32" s="111">
        <f>[28]Abril!$E$14</f>
        <v>76.333333333333329</v>
      </c>
      <c r="L32" s="111">
        <f>[28]Abril!$E$15</f>
        <v>75.416666666666671</v>
      </c>
      <c r="M32" s="111">
        <f>[28]Abril!$E$16</f>
        <v>87.291666666666671</v>
      </c>
      <c r="N32" s="111">
        <f>[28]Abril!$E$17</f>
        <v>88.5</v>
      </c>
      <c r="O32" s="111">
        <f>[28]Abril!$E$18</f>
        <v>82.375</v>
      </c>
      <c r="P32" s="111">
        <f>[28]Abril!$E$19</f>
        <v>80.791666666666671</v>
      </c>
      <c r="Q32" s="111">
        <f>[28]Abril!$E$20</f>
        <v>82.583333333333329</v>
      </c>
      <c r="R32" s="111">
        <f>[28]Abril!$E$21</f>
        <v>84.875</v>
      </c>
      <c r="S32" s="111">
        <f>[28]Abril!$E$22</f>
        <v>80.333333333333329</v>
      </c>
      <c r="T32" s="111">
        <f>[28]Abril!$E$23</f>
        <v>85.458333333333329</v>
      </c>
      <c r="U32" s="111">
        <f>[28]Abril!$E$24</f>
        <v>88.75</v>
      </c>
      <c r="V32" s="111">
        <f>[28]Abril!$E$25</f>
        <v>81.708333333333329</v>
      </c>
      <c r="W32" s="111">
        <f>[28]Abril!$E$26</f>
        <v>83.875</v>
      </c>
      <c r="X32" s="111">
        <f>[28]Abril!$E$27</f>
        <v>81.833333333333329</v>
      </c>
      <c r="Y32" s="111">
        <f>[28]Abril!$E$28</f>
        <v>84.583333333333329</v>
      </c>
      <c r="Z32" s="111">
        <f>[28]Abril!$E$29</f>
        <v>86.875</v>
      </c>
      <c r="AA32" s="111">
        <f>[28]Abril!$E$30</f>
        <v>82.583333333333329</v>
      </c>
      <c r="AB32" s="111">
        <f>[28]Abril!$E$31</f>
        <v>87.25</v>
      </c>
      <c r="AC32" s="111">
        <f>[28]Abril!$E$32</f>
        <v>87.375</v>
      </c>
      <c r="AD32" s="111">
        <f>[28]Abril!$E$33</f>
        <v>76.208333333333329</v>
      </c>
      <c r="AE32" s="111">
        <f>[28]Abril!$E$34</f>
        <v>73.583333333333329</v>
      </c>
      <c r="AF32" s="117">
        <f t="shared" si="3"/>
        <v>82.295833333333348</v>
      </c>
      <c r="AI32" t="s">
        <v>35</v>
      </c>
    </row>
    <row r="33" spans="1:37" x14ac:dyDescent="0.2">
      <c r="A33" s="48" t="s">
        <v>152</v>
      </c>
      <c r="B33" s="111">
        <f>[29]Abril!$E$5</f>
        <v>81.791666666666671</v>
      </c>
      <c r="C33" s="111">
        <f>[29]Abril!$E$6</f>
        <v>88.791666666666671</v>
      </c>
      <c r="D33" s="111">
        <f>[29]Abril!$E$7</f>
        <v>86.5</v>
      </c>
      <c r="E33" s="111">
        <f>[29]Abril!$E$8</f>
        <v>81.916666666666671</v>
      </c>
      <c r="F33" s="111">
        <f>[29]Abril!$E$9</f>
        <v>78.875</v>
      </c>
      <c r="G33" s="111">
        <f>[29]Abril!$E$10</f>
        <v>67.541666666666671</v>
      </c>
      <c r="H33" s="111">
        <f>[29]Abril!$E$11</f>
        <v>72.041666666666671</v>
      </c>
      <c r="I33" s="111">
        <f>[29]Abril!$E$12</f>
        <v>80.375</v>
      </c>
      <c r="J33" s="111">
        <f>[29]Abril!$E$13</f>
        <v>84.791666666666671</v>
      </c>
      <c r="K33" s="111">
        <f>[29]Abril!$E$14</f>
        <v>80.791666666666671</v>
      </c>
      <c r="L33" s="111">
        <f>[29]Abril!$E$15</f>
        <v>80.333333333333329</v>
      </c>
      <c r="M33" s="111">
        <f>[29]Abril!$E$16</f>
        <v>83.583333333333329</v>
      </c>
      <c r="N33" s="111">
        <f>[29]Abril!$E$17</f>
        <v>89.708333333333329</v>
      </c>
      <c r="O33" s="111">
        <f>[29]Abril!$E$18</f>
        <v>90.5</v>
      </c>
      <c r="P33" s="111">
        <f>[29]Abril!$E$19</f>
        <v>88.708333333333329</v>
      </c>
      <c r="Q33" s="111">
        <f>[29]Abril!$E$20</f>
        <v>90.75</v>
      </c>
      <c r="R33" s="111">
        <f>[29]Abril!$E$21</f>
        <v>87.583333333333329</v>
      </c>
      <c r="S33" s="111">
        <f>[29]Abril!$E$22</f>
        <v>96.083333333333329</v>
      </c>
      <c r="T33" s="111">
        <f>[29]Abril!$E$23</f>
        <v>94.041666666666671</v>
      </c>
      <c r="U33" s="111">
        <f>[29]Abril!$E$24</f>
        <v>91.166666666666671</v>
      </c>
      <c r="V33" s="111">
        <f>[29]Abril!$E$25</f>
        <v>86.375</v>
      </c>
      <c r="W33" s="111">
        <f>[29]Abril!$E$26</f>
        <v>79.208333333333329</v>
      </c>
      <c r="X33" s="111">
        <f>[29]Abril!$E$27</f>
        <v>74.875</v>
      </c>
      <c r="Y33" s="111">
        <f>[29]Abril!$E$28</f>
        <v>88.583333333333329</v>
      </c>
      <c r="Z33" s="111">
        <f>[29]Abril!$E$29</f>
        <v>90.916666666666671</v>
      </c>
      <c r="AA33" s="111">
        <f>[29]Abril!$E$30</f>
        <v>89.458333333333329</v>
      </c>
      <c r="AB33" s="111">
        <f>[29]Abril!$E$31</f>
        <v>92.541666666666671</v>
      </c>
      <c r="AC33" s="111">
        <f>[29]Abril!$E$32</f>
        <v>91.333333333333329</v>
      </c>
      <c r="AD33" s="111">
        <f>[29]Abril!$E$33</f>
        <v>81.625</v>
      </c>
      <c r="AE33" s="111">
        <f>[29]Abril!$E$34</f>
        <v>77.958333333333329</v>
      </c>
      <c r="AF33" s="117">
        <f t="shared" si="3"/>
        <v>84.958333333333329</v>
      </c>
      <c r="AJ33" t="s">
        <v>35</v>
      </c>
    </row>
    <row r="34" spans="1:37" x14ac:dyDescent="0.2">
      <c r="A34" s="48" t="s">
        <v>123</v>
      </c>
      <c r="B34" s="111">
        <f>[30]Abril!$E$5</f>
        <v>84.458333333333329</v>
      </c>
      <c r="C34" s="111">
        <f>[30]Abril!$E$6</f>
        <v>89.291666666666671</v>
      </c>
      <c r="D34" s="111">
        <f>[30]Abril!$E$7</f>
        <v>87.041666666666671</v>
      </c>
      <c r="E34" s="111">
        <f>[30]Abril!$E$8</f>
        <v>82.958333333333329</v>
      </c>
      <c r="F34" s="111">
        <f>[30]Abril!$E$9</f>
        <v>74.25</v>
      </c>
      <c r="G34" s="111">
        <f>[30]Abril!$E$10</f>
        <v>61.708333333333336</v>
      </c>
      <c r="H34" s="111">
        <f>[30]Abril!$E$11</f>
        <v>65</v>
      </c>
      <c r="I34" s="111">
        <f>[30]Abril!$E$12</f>
        <v>73.958333333333329</v>
      </c>
      <c r="J34" s="111">
        <f>[30]Abril!$E$13</f>
        <v>91.208333333333329</v>
      </c>
      <c r="K34" s="111">
        <f>[30]Abril!$E$14</f>
        <v>83.291666666666671</v>
      </c>
      <c r="L34" s="111">
        <f>[30]Abril!$E$15</f>
        <v>75.041666666666671</v>
      </c>
      <c r="M34" s="111">
        <f>[30]Abril!$E$16</f>
        <v>79.166666666666671</v>
      </c>
      <c r="N34" s="111">
        <f>[30]Abril!$E$17</f>
        <v>91.416666666666671</v>
      </c>
      <c r="O34" s="111">
        <f>[30]Abril!$E$18</f>
        <v>87.791666666666671</v>
      </c>
      <c r="P34" s="111">
        <f>[30]Abril!$E$19</f>
        <v>92.5</v>
      </c>
      <c r="Q34" s="111">
        <f>[30]Abril!$E$20</f>
        <v>95.625</v>
      </c>
      <c r="R34" s="111">
        <f>[30]Abril!$E$21</f>
        <v>91.833333333333329</v>
      </c>
      <c r="S34" s="111">
        <f>[30]Abril!$E$22</f>
        <v>100</v>
      </c>
      <c r="T34" s="111">
        <f>[30]Abril!$E$23</f>
        <v>97.583333333333329</v>
      </c>
      <c r="U34" s="111">
        <f>[30]Abril!$E$24</f>
        <v>96.041666666666671</v>
      </c>
      <c r="V34" s="111">
        <f>[30]Abril!$E$25</f>
        <v>87.583333333333329</v>
      </c>
      <c r="W34" s="111">
        <f>[30]Abril!$E$26</f>
        <v>81.375</v>
      </c>
      <c r="X34" s="111">
        <f>[30]Abril!$E$27</f>
        <v>72.791666666666671</v>
      </c>
      <c r="Y34" s="111">
        <f>[30]Abril!$E$28</f>
        <v>88.041666666666671</v>
      </c>
      <c r="Z34" s="111">
        <f>[30]Abril!$E$29</f>
        <v>95.375</v>
      </c>
      <c r="AA34" s="111">
        <f>[30]Abril!$E$30</f>
        <v>92.125</v>
      </c>
      <c r="AB34" s="111">
        <f>[30]Abril!$E$31</f>
        <v>96.083333333333329</v>
      </c>
      <c r="AC34" s="111">
        <f>[30]Abril!$E$32</f>
        <v>94.458333333333329</v>
      </c>
      <c r="AD34" s="111">
        <f>[30]Abril!$E$33</f>
        <v>78.375</v>
      </c>
      <c r="AE34" s="111">
        <f>[30]Abril!$E$34</f>
        <v>80</v>
      </c>
      <c r="AF34" s="117">
        <f t="shared" si="3"/>
        <v>85.545833333333334</v>
      </c>
      <c r="AJ34" t="s">
        <v>35</v>
      </c>
    </row>
    <row r="35" spans="1:37" x14ac:dyDescent="0.2">
      <c r="A35" s="48" t="s">
        <v>14</v>
      </c>
      <c r="B35" s="111">
        <f>[31]Abril!$E$5</f>
        <v>73</v>
      </c>
      <c r="C35" s="111">
        <f>[31]Abril!$E$6</f>
        <v>66.958333333333329</v>
      </c>
      <c r="D35" s="111">
        <f>[31]Abril!$E$7</f>
        <v>71.291666666666671</v>
      </c>
      <c r="E35" s="111">
        <f>[31]Abril!$E$8</f>
        <v>73.869565217391298</v>
      </c>
      <c r="F35" s="111">
        <f>[31]Abril!$E$9</f>
        <v>71.916666666666671</v>
      </c>
      <c r="G35" s="111">
        <f>[31]Abril!$E$10</f>
        <v>64.782608695652172</v>
      </c>
      <c r="H35" s="111">
        <f>[31]Abril!$E$11</f>
        <v>61.833333333333336</v>
      </c>
      <c r="I35" s="111">
        <f>[31]Abril!$E$12</f>
        <v>59.5</v>
      </c>
      <c r="J35" s="111">
        <f>[31]Abril!$E$13</f>
        <v>76</v>
      </c>
      <c r="K35" s="111">
        <f>[31]Abril!$E$14</f>
        <v>80.75</v>
      </c>
      <c r="L35" s="111">
        <f>[31]Abril!$E$15</f>
        <v>71.791666666666671</v>
      </c>
      <c r="M35" s="111">
        <f>[31]Abril!$E$16</f>
        <v>63.125</v>
      </c>
      <c r="N35" s="111">
        <f>[31]Abril!$E$17</f>
        <v>77.208333333333329</v>
      </c>
      <c r="O35" s="111">
        <f>[31]Abril!$E$18</f>
        <v>74.652173913043484</v>
      </c>
      <c r="P35" s="111">
        <f>[31]Abril!$E$19</f>
        <v>85.291666666666671</v>
      </c>
      <c r="Q35" s="111">
        <f>[31]Abril!$E$20</f>
        <v>79.958333333333329</v>
      </c>
      <c r="R35" s="111">
        <f>[31]Abril!$E$21</f>
        <v>75.583333333333329</v>
      </c>
      <c r="S35" s="111">
        <f>[31]Abril!$E$22</f>
        <v>86.083333333333329</v>
      </c>
      <c r="T35" s="111">
        <f>[31]Abril!$E$23</f>
        <v>84</v>
      </c>
      <c r="U35" s="111">
        <f>[31]Abril!$E$24</f>
        <v>78.625</v>
      </c>
      <c r="V35" s="111">
        <f>[31]Abril!$E$25</f>
        <v>79.583333333333329</v>
      </c>
      <c r="W35" s="111">
        <f>[31]Abril!$E$26</f>
        <v>72.458333333333329</v>
      </c>
      <c r="X35" s="111">
        <f>[31]Abril!$E$27</f>
        <v>68.956521739130437</v>
      </c>
      <c r="Y35" s="111">
        <f>[31]Abril!$E$28</f>
        <v>82.5</v>
      </c>
      <c r="Z35" s="111">
        <f>[31]Abril!$E$29</f>
        <v>81.291666666666671</v>
      </c>
      <c r="AA35" s="111">
        <f>[31]Abril!$E$30</f>
        <v>83.166666666666671</v>
      </c>
      <c r="AB35" s="111">
        <f>[31]Abril!$E$31</f>
        <v>77.5</v>
      </c>
      <c r="AC35" s="111">
        <f>[31]Abril!$E$32</f>
        <v>83.041666666666671</v>
      </c>
      <c r="AD35" s="111">
        <f>[31]Abril!$E$33</f>
        <v>81.208333333333329</v>
      </c>
      <c r="AE35" s="111">
        <f>[31]Abril!$E$34</f>
        <v>75.833333333333329</v>
      </c>
      <c r="AF35" s="117">
        <f t="shared" si="3"/>
        <v>75.392028985507253</v>
      </c>
      <c r="AH35" t="s">
        <v>35</v>
      </c>
      <c r="AJ35" t="s">
        <v>35</v>
      </c>
    </row>
    <row r="36" spans="1:37" x14ac:dyDescent="0.2">
      <c r="A36" s="48" t="s">
        <v>153</v>
      </c>
      <c r="B36" s="111">
        <f>[32]Abril!$E$5</f>
        <v>94.80952380952381</v>
      </c>
      <c r="C36" s="111">
        <f>[32]Abril!$E$6</f>
        <v>91.095238095238102</v>
      </c>
      <c r="D36" s="111">
        <f>[32]Abril!$E$7</f>
        <v>83.777777777777771</v>
      </c>
      <c r="E36" s="111">
        <f>[32]Abril!$E$8</f>
        <v>93.409090909090907</v>
      </c>
      <c r="F36" s="111">
        <f>[32]Abril!$E$9</f>
        <v>92</v>
      </c>
      <c r="G36" s="111">
        <f>[32]Abril!$E$10</f>
        <v>90.047619047619051</v>
      </c>
      <c r="H36" s="111">
        <f>[32]Abril!$E$11</f>
        <v>89.9</v>
      </c>
      <c r="I36" s="111">
        <f>[32]Abril!$E$12</f>
        <v>87.904761904761898</v>
      </c>
      <c r="J36" s="111">
        <f>[32]Abril!$E$13</f>
        <v>91.5</v>
      </c>
      <c r="K36" s="111">
        <f>[32]Abril!$E$14</f>
        <v>90.95</v>
      </c>
      <c r="L36" s="111">
        <f>[32]Abril!$E$15</f>
        <v>87.25</v>
      </c>
      <c r="M36" s="111">
        <f>[32]Abril!$E$16</f>
        <v>91.727272727272734</v>
      </c>
      <c r="N36" s="111">
        <f>[32]Abril!$E$17</f>
        <v>88.181818181818187</v>
      </c>
      <c r="O36" s="111">
        <f>[32]Abril!$E$18</f>
        <v>92.166666666666671</v>
      </c>
      <c r="P36" s="111">
        <f>[32]Abril!$E$19</f>
        <v>91.611111111111114</v>
      </c>
      <c r="Q36" s="111">
        <f>[32]Abril!$E$20</f>
        <v>95</v>
      </c>
      <c r="R36" s="111">
        <f>[32]Abril!$E$21</f>
        <v>91.45</v>
      </c>
      <c r="S36" s="111">
        <f>[32]Abril!$E$22</f>
        <v>91.315789473684205</v>
      </c>
      <c r="T36" s="111">
        <f>[32]Abril!$E$23</f>
        <v>99.368421052631575</v>
      </c>
      <c r="U36" s="111">
        <f>[32]Abril!$E$24</f>
        <v>95.764705882352942</v>
      </c>
      <c r="V36" s="111">
        <f>[32]Abril!$E$25</f>
        <v>91.571428571428569</v>
      </c>
      <c r="W36" s="111">
        <f>[32]Abril!$E$26</f>
        <v>90.666666666666671</v>
      </c>
      <c r="X36" s="111">
        <f>[32]Abril!$E$27</f>
        <v>93.444444444444443</v>
      </c>
      <c r="Y36" s="111">
        <f>[32]Abril!$E$28</f>
        <v>96</v>
      </c>
      <c r="Z36" s="111">
        <f>[32]Abril!$E$29</f>
        <v>97.15</v>
      </c>
      <c r="AA36" s="111">
        <f>[32]Abril!$E$30</f>
        <v>93.3</v>
      </c>
      <c r="AB36" s="111">
        <f>[32]Abril!$E$31</f>
        <v>95.208333333333329</v>
      </c>
      <c r="AC36" s="111">
        <f>[32]Abril!$E$32</f>
        <v>99.375</v>
      </c>
      <c r="AD36" s="111">
        <f>[32]Abril!$E$33</f>
        <v>93.25</v>
      </c>
      <c r="AE36" s="111">
        <f>[32]Abril!$E$34</f>
        <v>92.304347826086953</v>
      </c>
      <c r="AF36" s="117">
        <f t="shared" si="3"/>
        <v>92.383333916050333</v>
      </c>
      <c r="AH36" t="s">
        <v>35</v>
      </c>
      <c r="AI36" t="s">
        <v>35</v>
      </c>
      <c r="AJ36" s="12" t="s">
        <v>35</v>
      </c>
    </row>
    <row r="37" spans="1:37" x14ac:dyDescent="0.2">
      <c r="A37" s="48" t="s">
        <v>15</v>
      </c>
      <c r="B37" s="111">
        <f>[33]Abril!$E$5</f>
        <v>88.333333333333329</v>
      </c>
      <c r="C37" s="111">
        <f>[33]Abril!$E$6</f>
        <v>86.458333333333329</v>
      </c>
      <c r="D37" s="111">
        <f>[33]Abril!$E$7</f>
        <v>82.583333333333329</v>
      </c>
      <c r="E37" s="111">
        <f>[33]Abril!$E$8</f>
        <v>84.625</v>
      </c>
      <c r="F37" s="111">
        <f>[33]Abril!$E$9</f>
        <v>75.583333333333329</v>
      </c>
      <c r="G37" s="111">
        <f>[33]Abril!$E$10</f>
        <v>75.083333333333329</v>
      </c>
      <c r="H37" s="111">
        <f>[33]Abril!$E$11</f>
        <v>72.916666666666671</v>
      </c>
      <c r="I37" s="111">
        <f>[33]Abril!$E$12</f>
        <v>88</v>
      </c>
      <c r="J37" s="111">
        <f>[33]Abril!$E$13</f>
        <v>84.166666666666671</v>
      </c>
      <c r="K37" s="111">
        <f>[33]Abril!$E$14</f>
        <v>70.666666666666671</v>
      </c>
      <c r="L37" s="111">
        <f>[33]Abril!$E$15</f>
        <v>76.625</v>
      </c>
      <c r="M37" s="111">
        <f>[33]Abril!$E$16</f>
        <v>88.708333333333329</v>
      </c>
      <c r="N37" s="111">
        <f>[33]Abril!$E$17</f>
        <v>89.375</v>
      </c>
      <c r="O37" s="111">
        <f>[33]Abril!$E$18</f>
        <v>82.791666666666671</v>
      </c>
      <c r="P37" s="111">
        <f>[33]Abril!$E$19</f>
        <v>87.541666666666671</v>
      </c>
      <c r="Q37" s="111">
        <f>[33]Abril!$E$20</f>
        <v>88.708333333333329</v>
      </c>
      <c r="R37" s="111">
        <f>[33]Abril!$E$21</f>
        <v>94.458333333333329</v>
      </c>
      <c r="S37" s="111">
        <f>[33]Abril!$E$22</f>
        <v>95.625</v>
      </c>
      <c r="T37" s="111">
        <f>[33]Abril!$E$23</f>
        <v>91.833333333333329</v>
      </c>
      <c r="U37" s="111">
        <f>[33]Abril!$E$24</f>
        <v>84.875</v>
      </c>
      <c r="V37" s="111">
        <f>[33]Abril!$E$25</f>
        <v>82.125</v>
      </c>
      <c r="W37" s="111">
        <f>[33]Abril!$E$26</f>
        <v>79.416666666666671</v>
      </c>
      <c r="X37" s="111">
        <f>[33]Abril!$E$27</f>
        <v>78.291666666666671</v>
      </c>
      <c r="Y37" s="111">
        <f>[33]Abril!$E$28</f>
        <v>90.541666666666671</v>
      </c>
      <c r="Z37" s="111">
        <f>[33]Abril!$E$29</f>
        <v>90.916666666666671</v>
      </c>
      <c r="AA37" s="111">
        <f>[33]Abril!$E$30</f>
        <v>86.083333333333329</v>
      </c>
      <c r="AB37" s="111">
        <f>[33]Abril!$E$31</f>
        <v>92.916666666666671</v>
      </c>
      <c r="AC37" s="111">
        <f>[33]Abril!$E$32</f>
        <v>89.5</v>
      </c>
      <c r="AD37" s="111">
        <f>[33]Abril!$E$33</f>
        <v>57.625</v>
      </c>
      <c r="AE37" s="111">
        <f>[33]Abril!$E$34</f>
        <v>57.041666666666664</v>
      </c>
      <c r="AF37" s="117">
        <f t="shared" si="3"/>
        <v>83.11388888888888</v>
      </c>
      <c r="AG37" s="12" t="s">
        <v>35</v>
      </c>
      <c r="AH37" t="s">
        <v>35</v>
      </c>
      <c r="AJ37" t="s">
        <v>35</v>
      </c>
    </row>
    <row r="38" spans="1:37" x14ac:dyDescent="0.2">
      <c r="A38" s="48" t="s">
        <v>16</v>
      </c>
      <c r="B38" s="111">
        <f>[34]Abril!$E$5</f>
        <v>90.916666666666671</v>
      </c>
      <c r="C38" s="111">
        <f>[34]Abril!$E$6</f>
        <v>85.75</v>
      </c>
      <c r="D38" s="111">
        <f>[34]Abril!$E$7</f>
        <v>76.875</v>
      </c>
      <c r="E38" s="111">
        <f>[34]Abril!$E$8</f>
        <v>83.125</v>
      </c>
      <c r="F38" s="111">
        <f>[34]Abril!$E$9</f>
        <v>65.666666666666671</v>
      </c>
      <c r="G38" s="111">
        <f>[34]Abril!$E$10</f>
        <v>67.333333333333329</v>
      </c>
      <c r="H38" s="111">
        <f>[34]Abril!$E$11</f>
        <v>71.291666666666671</v>
      </c>
      <c r="I38" s="111">
        <f>[34]Abril!$E$12</f>
        <v>80.333333333333329</v>
      </c>
      <c r="J38" s="111">
        <f>[34]Abril!$E$13</f>
        <v>70.166666666666671</v>
      </c>
      <c r="K38" s="111">
        <f>[34]Abril!$E$14</f>
        <v>68.25</v>
      </c>
      <c r="L38" s="111">
        <f>[34]Abril!$E$15</f>
        <v>75.333333333333329</v>
      </c>
      <c r="M38" s="111">
        <f>[34]Abril!$E$16</f>
        <v>87.875</v>
      </c>
      <c r="N38" s="111">
        <f>[34]Abril!$E$17</f>
        <v>83.125</v>
      </c>
      <c r="O38" s="111">
        <f>[34]Abril!$E$18</f>
        <v>78.583333333333329</v>
      </c>
      <c r="P38" s="111">
        <f>[34]Abril!$E$19</f>
        <v>83.833333333333329</v>
      </c>
      <c r="Q38" s="111">
        <f>[34]Abril!$E$20</f>
        <v>79.458333333333329</v>
      </c>
      <c r="R38" s="111">
        <f>[34]Abril!$E$21</f>
        <v>84.041666666666671</v>
      </c>
      <c r="S38" s="111">
        <f>[34]Abril!$E$22</f>
        <v>87.833333333333329</v>
      </c>
      <c r="T38" s="111">
        <f>[34]Abril!$E$23</f>
        <v>85.333333333333329</v>
      </c>
      <c r="U38" s="111">
        <f>[34]Abril!$E$24</f>
        <v>80.458333333333329</v>
      </c>
      <c r="V38" s="111">
        <f>[34]Abril!$E$25</f>
        <v>74.791666666666671</v>
      </c>
      <c r="W38" s="111">
        <f>[34]Abril!$E$26</f>
        <v>77.791666666666671</v>
      </c>
      <c r="X38" s="111">
        <f>[34]Abril!$E$27</f>
        <v>79.041666666666671</v>
      </c>
      <c r="Y38" s="111">
        <f>[34]Abril!$E$28</f>
        <v>91.666666666666671</v>
      </c>
      <c r="Z38" s="111">
        <f>[34]Abril!$E$29</f>
        <v>84.416666666666671</v>
      </c>
      <c r="AA38" s="111">
        <f>[34]Abril!$E$30</f>
        <v>77.25</v>
      </c>
      <c r="AB38" s="111">
        <f>[34]Abril!$E$31</f>
        <v>80.208333333333329</v>
      </c>
      <c r="AC38" s="111">
        <f>[34]Abril!$E$32</f>
        <v>79.5</v>
      </c>
      <c r="AD38" s="111">
        <f>[34]Abril!$E$33</f>
        <v>66.75</v>
      </c>
      <c r="AE38" s="111">
        <f>[34]Abril!$E$34</f>
        <v>67.958333333333329</v>
      </c>
      <c r="AF38" s="117">
        <f t="shared" si="3"/>
        <v>78.83194444444446</v>
      </c>
      <c r="AI38" t="s">
        <v>35</v>
      </c>
      <c r="AJ38" t="s">
        <v>35</v>
      </c>
    </row>
    <row r="39" spans="1:37" x14ac:dyDescent="0.2">
      <c r="A39" s="48" t="s">
        <v>154</v>
      </c>
      <c r="B39" s="111">
        <f>[35]Abril!$E$5</f>
        <v>83.125</v>
      </c>
      <c r="C39" s="111">
        <f>[35]Abril!$E$6</f>
        <v>79.708333333333329</v>
      </c>
      <c r="D39" s="111">
        <f>[35]Abril!$E$7</f>
        <v>77.458333333333329</v>
      </c>
      <c r="E39" s="111">
        <f>[35]Abril!$E$8</f>
        <v>81.666666666666671</v>
      </c>
      <c r="F39" s="111">
        <f>[35]Abril!$E$9</f>
        <v>80.75</v>
      </c>
      <c r="G39" s="111">
        <f>[35]Abril!$E$10</f>
        <v>73.375</v>
      </c>
      <c r="H39" s="111">
        <f>[35]Abril!$E$11</f>
        <v>68.791666666666671</v>
      </c>
      <c r="I39" s="111">
        <f>[35]Abril!$E$12</f>
        <v>84.666666666666671</v>
      </c>
      <c r="J39" s="111">
        <f>[35]Abril!$E$13</f>
        <v>87.666666666666671</v>
      </c>
      <c r="K39" s="111">
        <f>[35]Abril!$E$14</f>
        <v>86.541666666666671</v>
      </c>
      <c r="L39" s="111">
        <f>[35]Abril!$E$15</f>
        <v>81</v>
      </c>
      <c r="M39" s="111">
        <f>[35]Abril!$E$16</f>
        <v>82.208333333333329</v>
      </c>
      <c r="N39" s="111">
        <f>[35]Abril!$E$17</f>
        <v>87.041666666666671</v>
      </c>
      <c r="O39" s="111">
        <f>[35]Abril!$E$18</f>
        <v>87.541666666666671</v>
      </c>
      <c r="P39" s="111">
        <f>[35]Abril!$E$19</f>
        <v>91.958333333333329</v>
      </c>
      <c r="Q39" s="111">
        <f>[35]Abril!$E$20</f>
        <v>88.875</v>
      </c>
      <c r="R39" s="111">
        <f>[35]Abril!$E$21</f>
        <v>86.458333333333329</v>
      </c>
      <c r="S39" s="111">
        <f>[35]Abril!$E$22</f>
        <v>97.625</v>
      </c>
      <c r="T39" s="111">
        <f>[35]Abril!$E$23</f>
        <v>97.791666666666671</v>
      </c>
      <c r="U39" s="111">
        <f>[35]Abril!$E$24</f>
        <v>91.166666666666671</v>
      </c>
      <c r="V39" s="111">
        <f>[35]Abril!$E$25</f>
        <v>86.5</v>
      </c>
      <c r="W39" s="111">
        <f>[35]Abril!$E$26</f>
        <v>82.125</v>
      </c>
      <c r="X39" s="111">
        <f>[35]Abril!$E$27</f>
        <v>77.916666666666671</v>
      </c>
      <c r="Y39" s="111">
        <f>[35]Abril!$E$28</f>
        <v>91.041666666666671</v>
      </c>
      <c r="Z39" s="111">
        <f>[35]Abril!$E$29</f>
        <v>94.375</v>
      </c>
      <c r="AA39" s="111">
        <f>[35]Abril!$E$30</f>
        <v>90.458333333333329</v>
      </c>
      <c r="AB39" s="111">
        <f>[35]Abril!$E$31</f>
        <v>92.666666666666671</v>
      </c>
      <c r="AC39" s="111">
        <f>[35]Abril!$E$32</f>
        <v>92.625</v>
      </c>
      <c r="AD39" s="111">
        <f>[35]Abril!$E$33</f>
        <v>77.25</v>
      </c>
      <c r="AE39" s="111">
        <f>[35]Abril!$E$34</f>
        <v>75.25</v>
      </c>
      <c r="AF39" s="117">
        <f t="shared" si="3"/>
        <v>85.1875</v>
      </c>
      <c r="AH39" t="s">
        <v>35</v>
      </c>
      <c r="AI39" t="s">
        <v>35</v>
      </c>
    </row>
    <row r="40" spans="1:37" x14ac:dyDescent="0.2">
      <c r="A40" s="48" t="s">
        <v>17</v>
      </c>
      <c r="B40" s="111">
        <f>[36]Abril!$E$5</f>
        <v>86.25</v>
      </c>
      <c r="C40" s="111">
        <f>[36]Abril!$E$6</f>
        <v>90.416666666666671</v>
      </c>
      <c r="D40" s="111">
        <f>[36]Abril!$E$7</f>
        <v>86.708333333333329</v>
      </c>
      <c r="E40" s="111">
        <f>[36]Abril!$E$8</f>
        <v>81.125</v>
      </c>
      <c r="F40" s="111">
        <f>[36]Abril!$E$9</f>
        <v>76.75</v>
      </c>
      <c r="G40" s="111">
        <f>[36]Abril!$E$10</f>
        <v>72.833333333333329</v>
      </c>
      <c r="H40" s="111">
        <f>[36]Abril!$E$11</f>
        <v>72.291666666666671</v>
      </c>
      <c r="I40" s="111">
        <f>[36]Abril!$E$12</f>
        <v>83.083333333333329</v>
      </c>
      <c r="J40" s="111">
        <f>[36]Abril!$E$13</f>
        <v>79.708333333333329</v>
      </c>
      <c r="K40" s="111">
        <f>[36]Abril!$E$14</f>
        <v>78.125</v>
      </c>
      <c r="L40" s="111">
        <f>[36]Abril!$E$15</f>
        <v>78.583333333333329</v>
      </c>
      <c r="M40" s="111">
        <f>[36]Abril!$E$16</f>
        <v>85.416666666666671</v>
      </c>
      <c r="N40" s="111">
        <f>[36]Abril!$E$17</f>
        <v>90.083333333333329</v>
      </c>
      <c r="O40" s="111">
        <f>[36]Abril!$E$18</f>
        <v>88.958333333333329</v>
      </c>
      <c r="P40" s="111">
        <f>[36]Abril!$E$19</f>
        <v>89.041666666666671</v>
      </c>
      <c r="Q40" s="111">
        <f>[36]Abril!$E$20</f>
        <v>92.208333333333329</v>
      </c>
      <c r="R40" s="111">
        <f>[36]Abril!$E$21</f>
        <v>90.25</v>
      </c>
      <c r="S40" s="111">
        <f>[36]Abril!$E$22</f>
        <v>98.208333333333329</v>
      </c>
      <c r="T40" s="111">
        <f>[36]Abril!$E$23</f>
        <v>96.583333333333329</v>
      </c>
      <c r="U40" s="111">
        <f>[36]Abril!$E$24</f>
        <v>94.333333333333329</v>
      </c>
      <c r="V40" s="111">
        <f>[36]Abril!$E$25</f>
        <v>87.833333333333329</v>
      </c>
      <c r="W40" s="111">
        <f>[36]Abril!$E$26</f>
        <v>84.291666666666671</v>
      </c>
      <c r="X40" s="111">
        <f>[36]Abril!$E$27</f>
        <v>82.416666666666671</v>
      </c>
      <c r="Y40" s="111">
        <f>[36]Abril!$E$28</f>
        <v>91.5</v>
      </c>
      <c r="Z40" s="111">
        <f>[36]Abril!$E$29</f>
        <v>92.833333333333329</v>
      </c>
      <c r="AA40" s="111">
        <f>[36]Abril!$E$30</f>
        <v>92</v>
      </c>
      <c r="AB40" s="111">
        <f>[36]Abril!$E$31</f>
        <v>96.333333333333329</v>
      </c>
      <c r="AC40" s="111">
        <f>[36]Abril!$E$32</f>
        <v>89.833333333333329</v>
      </c>
      <c r="AD40" s="111">
        <f>[36]Abril!$E$33</f>
        <v>78.083333333333329</v>
      </c>
      <c r="AE40" s="111">
        <f>[36]Abril!$E$34</f>
        <v>80.75</v>
      </c>
      <c r="AF40" s="117">
        <f t="shared" si="3"/>
        <v>86.227777777777803</v>
      </c>
      <c r="AI40" t="s">
        <v>35</v>
      </c>
      <c r="AJ40" t="s">
        <v>35</v>
      </c>
    </row>
    <row r="41" spans="1:37" x14ac:dyDescent="0.2">
      <c r="A41" s="48" t="s">
        <v>136</v>
      </c>
      <c r="B41" s="111">
        <f>[37]Abril!$E$5</f>
        <v>83.25</v>
      </c>
      <c r="C41" s="111">
        <f>[37]Abril!$E$6</f>
        <v>78.958333333333329</v>
      </c>
      <c r="D41" s="111">
        <f>[37]Abril!$E$7</f>
        <v>80.708333333333329</v>
      </c>
      <c r="E41" s="111">
        <f>[37]Abril!$E$8</f>
        <v>79.5</v>
      </c>
      <c r="F41" s="111">
        <f>[37]Abril!$E$9</f>
        <v>74.541666666666671</v>
      </c>
      <c r="G41" s="111">
        <f>[37]Abril!$E$10</f>
        <v>62.625</v>
      </c>
      <c r="H41" s="111">
        <f>[37]Abril!$E$11</f>
        <v>66.041666666666671</v>
      </c>
      <c r="I41" s="111">
        <f>[37]Abril!$E$12</f>
        <v>74.208333333333329</v>
      </c>
      <c r="J41" s="111">
        <f>[37]Abril!$E$13</f>
        <v>90.125</v>
      </c>
      <c r="K41" s="111">
        <f>[37]Abril!$E$14</f>
        <v>82.708333333333329</v>
      </c>
      <c r="L41" s="111">
        <f>[37]Abril!$E$15</f>
        <v>77.875</v>
      </c>
      <c r="M41" s="111">
        <f>[37]Abril!$E$16</f>
        <v>72.25</v>
      </c>
      <c r="N41" s="111">
        <f>[37]Abril!$E$17</f>
        <v>84.166666666666671</v>
      </c>
      <c r="O41" s="111">
        <f>[37]Abril!$E$18</f>
        <v>86.291666666666671</v>
      </c>
      <c r="P41" s="111">
        <f>[37]Abril!$E$19</f>
        <v>93.5</v>
      </c>
      <c r="Q41" s="111">
        <f>[37]Abril!$E$20</f>
        <v>92.625</v>
      </c>
      <c r="R41" s="111">
        <f>[37]Abril!$E$21</f>
        <v>94.791666666666671</v>
      </c>
      <c r="S41" s="111">
        <f>[37]Abril!$E$22</f>
        <v>100</v>
      </c>
      <c r="T41" s="111">
        <f>[37]Abril!$E$23</f>
        <v>90.416666666666671</v>
      </c>
      <c r="U41" s="111">
        <f>[37]Abril!$E$24</f>
        <v>91.416666666666671</v>
      </c>
      <c r="V41" s="111">
        <f>[37]Abril!$E$25</f>
        <v>86.166666666666671</v>
      </c>
      <c r="W41" s="111">
        <f>[37]Abril!$E$26</f>
        <v>82.75</v>
      </c>
      <c r="X41" s="111">
        <f>[37]Abril!$E$27</f>
        <v>77.75</v>
      </c>
      <c r="Y41" s="111">
        <f>[37]Abril!$E$28</f>
        <v>91.625</v>
      </c>
      <c r="Z41" s="111">
        <f>[37]Abril!$E$29</f>
        <v>94.125</v>
      </c>
      <c r="AA41" s="111">
        <f>[37]Abril!$E$30</f>
        <v>92.75</v>
      </c>
      <c r="AB41" s="111">
        <f>[37]Abril!$E$31</f>
        <v>93.416666666666671</v>
      </c>
      <c r="AC41" s="111">
        <f>[37]Abril!$E$32</f>
        <v>93.166666666666671</v>
      </c>
      <c r="AD41" s="111">
        <f>[37]Abril!$E$33</f>
        <v>78.458333333333329</v>
      </c>
      <c r="AE41" s="111">
        <f>[37]Abril!$E$34</f>
        <v>83.208333333333329</v>
      </c>
      <c r="AF41" s="117">
        <f t="shared" si="3"/>
        <v>84.313888888888897</v>
      </c>
      <c r="AJ41" t="s">
        <v>35</v>
      </c>
    </row>
    <row r="42" spans="1:37" x14ac:dyDescent="0.2">
      <c r="A42" s="48" t="s">
        <v>18</v>
      </c>
      <c r="B42" s="111">
        <f>[38]Abril!$E$5</f>
        <v>86.291666666666671</v>
      </c>
      <c r="C42" s="111">
        <f>[38]Abril!$E$6</f>
        <v>80.958333333333329</v>
      </c>
      <c r="D42" s="111">
        <f>[38]Abril!$E$7</f>
        <v>82.75</v>
      </c>
      <c r="E42" s="111">
        <f>[38]Abril!$E$8</f>
        <v>78.583333333333329</v>
      </c>
      <c r="F42" s="111">
        <f>[38]Abril!$E$9</f>
        <v>82.083333333333329</v>
      </c>
      <c r="G42" s="111">
        <f>[38]Abril!$E$10</f>
        <v>77.416666666666671</v>
      </c>
      <c r="H42" s="111">
        <f>[38]Abril!$E$11</f>
        <v>74.5</v>
      </c>
      <c r="I42" s="111">
        <f>[38]Abril!$E$12</f>
        <v>82.083333333333329</v>
      </c>
      <c r="J42" s="111">
        <f>[38]Abril!$E$13</f>
        <v>87.708333333333329</v>
      </c>
      <c r="K42" s="111">
        <f>[38]Abril!$E$14</f>
        <v>81.666666666666671</v>
      </c>
      <c r="L42" s="111">
        <f>[38]Abril!$E$15</f>
        <v>75.875</v>
      </c>
      <c r="M42" s="111">
        <f>[38]Abril!$E$16</f>
        <v>80.583333333333329</v>
      </c>
      <c r="N42" s="111">
        <f>[38]Abril!$E$17</f>
        <v>84.875</v>
      </c>
      <c r="O42" s="111">
        <f>[38]Abril!$E$18</f>
        <v>86.625</v>
      </c>
      <c r="P42" s="111">
        <f>[38]Abril!$E$19</f>
        <v>87.875</v>
      </c>
      <c r="Q42" s="111">
        <f>[38]Abril!$E$20</f>
        <v>93.041666666666671</v>
      </c>
      <c r="R42" s="111">
        <f>[38]Abril!$E$21</f>
        <v>86.958333333333329</v>
      </c>
      <c r="S42" s="111">
        <f>[38]Abril!$E$22</f>
        <v>89.958333333333329</v>
      </c>
      <c r="T42" s="111">
        <f>[38]Abril!$E$23</f>
        <v>95.625</v>
      </c>
      <c r="U42" s="111">
        <f>[38]Abril!$E$24</f>
        <v>93.125</v>
      </c>
      <c r="V42" s="111">
        <f>[38]Abril!$E$25</f>
        <v>87.5</v>
      </c>
      <c r="W42" s="111">
        <f>[38]Abril!$E$26</f>
        <v>82.5</v>
      </c>
      <c r="X42" s="111">
        <f>[38]Abril!$E$27</f>
        <v>84.208333333333329</v>
      </c>
      <c r="Y42" s="111">
        <f>[38]Abril!$E$28</f>
        <v>89.541666666666671</v>
      </c>
      <c r="Z42" s="111">
        <f>[38]Abril!$E$29</f>
        <v>88.541666666666671</v>
      </c>
      <c r="AA42" s="111">
        <f>[38]Abril!$E$30</f>
        <v>87.666666666666671</v>
      </c>
      <c r="AB42" s="111">
        <f>[38]Abril!$E$31</f>
        <v>90.166666666666671</v>
      </c>
      <c r="AC42" s="111">
        <f>[38]Abril!$E$32</f>
        <v>90.125</v>
      </c>
      <c r="AD42" s="111">
        <f>[38]Abril!$E$33</f>
        <v>81.125</v>
      </c>
      <c r="AE42" s="111">
        <f>[38]Abril!$E$34</f>
        <v>73.166666666666671</v>
      </c>
      <c r="AF42" s="117">
        <f t="shared" si="3"/>
        <v>84.770833333333314</v>
      </c>
      <c r="AH42" s="12" t="s">
        <v>35</v>
      </c>
      <c r="AJ42" t="s">
        <v>35</v>
      </c>
    </row>
    <row r="43" spans="1:37" x14ac:dyDescent="0.2">
      <c r="A43" s="48" t="s">
        <v>19</v>
      </c>
      <c r="B43" s="111">
        <f>[39]Abril!$E$5</f>
        <v>91.666666666666671</v>
      </c>
      <c r="C43" s="111">
        <f>[39]Abril!$E$6</f>
        <v>90.791666666666671</v>
      </c>
      <c r="D43" s="111">
        <f>[39]Abril!$E$7</f>
        <v>83.75</v>
      </c>
      <c r="E43" s="111">
        <f>[39]Abril!$E$8</f>
        <v>86.375</v>
      </c>
      <c r="F43" s="111">
        <f>[39]Abril!$E$9</f>
        <v>82.375</v>
      </c>
      <c r="G43" s="111">
        <f>[39]Abril!$E$10</f>
        <v>73</v>
      </c>
      <c r="H43" s="111">
        <f>[39]Abril!$E$11</f>
        <v>73.75</v>
      </c>
      <c r="I43" s="111">
        <f>[39]Abril!$E$12</f>
        <v>92.333333333333329</v>
      </c>
      <c r="J43" s="111">
        <f>[39]Abril!$E$13</f>
        <v>86.5</v>
      </c>
      <c r="K43" s="111">
        <f>[39]Abril!$E$14</f>
        <v>78.083333333333329</v>
      </c>
      <c r="L43" s="111">
        <f>[39]Abril!$E$15</f>
        <v>74.833333333333329</v>
      </c>
      <c r="M43" s="111">
        <f>[39]Abril!$E$16</f>
        <v>91.666666666666671</v>
      </c>
      <c r="N43" s="111">
        <f>[39]Abril!$E$17</f>
        <v>94.833333333333329</v>
      </c>
      <c r="O43" s="111">
        <f>[39]Abril!$E$18</f>
        <v>84.541666666666671</v>
      </c>
      <c r="P43" s="111">
        <f>[39]Abril!$E$19</f>
        <v>94.375</v>
      </c>
      <c r="Q43" s="111">
        <f>[39]Abril!$E$20</f>
        <v>92.916666666666671</v>
      </c>
      <c r="R43" s="111">
        <f>[39]Abril!$E$21</f>
        <v>91.666666666666671</v>
      </c>
      <c r="S43" s="111">
        <f>[39]Abril!$E$22</f>
        <v>97.5</v>
      </c>
      <c r="T43" s="111">
        <f>[39]Abril!$E$23</f>
        <v>90.208333333333329</v>
      </c>
      <c r="U43" s="111">
        <f>[39]Abril!$E$24</f>
        <v>86.583333333333329</v>
      </c>
      <c r="V43" s="111">
        <f>[39]Abril!$E$25</f>
        <v>80.25</v>
      </c>
      <c r="W43" s="111">
        <f>[39]Abril!$E$26</f>
        <v>76.458333333333329</v>
      </c>
      <c r="X43" s="111">
        <f>[39]Abril!$E$27</f>
        <v>84.833333333333329</v>
      </c>
      <c r="Y43" s="111">
        <f>[39]Abril!$E$28</f>
        <v>95.875</v>
      </c>
      <c r="Z43" s="111">
        <f>[39]Abril!$E$29</f>
        <v>95.791666666666671</v>
      </c>
      <c r="AA43" s="111">
        <f>[39]Abril!$E$30</f>
        <v>93.666666666666671</v>
      </c>
      <c r="AB43" s="111">
        <f>[39]Abril!$E$31</f>
        <v>98.304347826086953</v>
      </c>
      <c r="AC43" s="111">
        <f>[39]Abril!$E$32</f>
        <v>85.541666666666671</v>
      </c>
      <c r="AD43" s="111">
        <f>[39]Abril!$E$33</f>
        <v>67.666666666666671</v>
      </c>
      <c r="AE43" s="111">
        <f>[39]Abril!$E$34</f>
        <v>68.5</v>
      </c>
      <c r="AF43" s="117">
        <f t="shared" si="3"/>
        <v>86.154589371980663</v>
      </c>
      <c r="AG43" s="12" t="s">
        <v>35</v>
      </c>
      <c r="AI43" t="s">
        <v>35</v>
      </c>
      <c r="AJ43" t="s">
        <v>35</v>
      </c>
      <c r="AK43" t="s">
        <v>35</v>
      </c>
    </row>
    <row r="44" spans="1:37" x14ac:dyDescent="0.2">
      <c r="A44" s="48" t="s">
        <v>23</v>
      </c>
      <c r="B44" s="111">
        <f>[40]Abril!$E$5</f>
        <v>76</v>
      </c>
      <c r="C44" s="111">
        <f>[40]Abril!$E$6</f>
        <v>78.208333333333329</v>
      </c>
      <c r="D44" s="111">
        <f>[40]Abril!$E$7</f>
        <v>80.666666666666671</v>
      </c>
      <c r="E44" s="111">
        <f>[40]Abril!$E$8</f>
        <v>76.833333333333329</v>
      </c>
      <c r="F44" s="111">
        <f>[40]Abril!$E$9</f>
        <v>73.5</v>
      </c>
      <c r="G44" s="111">
        <f>[40]Abril!$E$10</f>
        <v>70.708333333333329</v>
      </c>
      <c r="H44" s="111">
        <f>[40]Abril!$E$11</f>
        <v>67.875</v>
      </c>
      <c r="I44" s="111">
        <f>[40]Abril!$E$12</f>
        <v>74.291666666666671</v>
      </c>
      <c r="J44" s="111">
        <f>[40]Abril!$E$13</f>
        <v>76.75</v>
      </c>
      <c r="K44" s="111">
        <f>[40]Abril!$E$14</f>
        <v>75.083333333333329</v>
      </c>
      <c r="L44" s="111">
        <f>[40]Abril!$E$15</f>
        <v>74.041666666666671</v>
      </c>
      <c r="M44" s="111">
        <f>[40]Abril!$E$16</f>
        <v>76.333333333333329</v>
      </c>
      <c r="N44" s="111">
        <f>[40]Abril!$E$17</f>
        <v>87.916666666666671</v>
      </c>
      <c r="O44" s="111">
        <f>[40]Abril!$E$18</f>
        <v>84.125</v>
      </c>
      <c r="P44" s="111">
        <f>[40]Abril!$E$19</f>
        <v>78.333333333333329</v>
      </c>
      <c r="Q44" s="111">
        <f>[40]Abril!$E$20</f>
        <v>84.541666666666671</v>
      </c>
      <c r="R44" s="111">
        <f>[40]Abril!$E$21</f>
        <v>85</v>
      </c>
      <c r="S44" s="111">
        <f>[40]Abril!$E$22</f>
        <v>92.291666666666671</v>
      </c>
      <c r="T44" s="111">
        <f>[40]Abril!$E$23</f>
        <v>91.083333333333329</v>
      </c>
      <c r="U44" s="111">
        <f>[40]Abril!$E$24</f>
        <v>87.708333333333329</v>
      </c>
      <c r="V44" s="111">
        <f>[40]Abril!$E$25</f>
        <v>84.833333333333329</v>
      </c>
      <c r="W44" s="111">
        <f>[40]Abril!$E$26</f>
        <v>79.875</v>
      </c>
      <c r="X44" s="111">
        <f>[40]Abril!$E$27</f>
        <v>75.333333333333329</v>
      </c>
      <c r="Y44" s="111">
        <f>[40]Abril!$E$28</f>
        <v>85.041666666666671</v>
      </c>
      <c r="Z44" s="111">
        <f>[40]Abril!$E$29</f>
        <v>89.125</v>
      </c>
      <c r="AA44" s="111">
        <f>[40]Abril!$E$30</f>
        <v>85.416666666666671</v>
      </c>
      <c r="AB44" s="111">
        <f>[40]Abril!$E$31</f>
        <v>86.125</v>
      </c>
      <c r="AC44" s="111">
        <f>[40]Abril!$E$32</f>
        <v>86.333333333333329</v>
      </c>
      <c r="AD44" s="111">
        <f>[40]Abril!$E$33</f>
        <v>71.5</v>
      </c>
      <c r="AE44" s="111">
        <f>[40]Abril!$E$34</f>
        <v>69.916666666666671</v>
      </c>
      <c r="AF44" s="117">
        <f t="shared" si="3"/>
        <v>80.159722222222214</v>
      </c>
      <c r="AJ44" t="s">
        <v>35</v>
      </c>
    </row>
    <row r="45" spans="1:37" x14ac:dyDescent="0.2">
      <c r="A45" s="48" t="s">
        <v>34</v>
      </c>
      <c r="B45" s="111">
        <f>[41]Abril!$E$5</f>
        <v>88.416666666666671</v>
      </c>
      <c r="C45" s="111">
        <f>[41]Abril!$E$6</f>
        <v>81.416666666666671</v>
      </c>
      <c r="D45" s="111">
        <f>[41]Abril!$E$7</f>
        <v>79.578947368421055</v>
      </c>
      <c r="E45" s="111">
        <f>[41]Abril!$E$8</f>
        <v>78.333333333333329</v>
      </c>
      <c r="F45" s="111">
        <f>[41]Abril!$E$9</f>
        <v>86.173913043478265</v>
      </c>
      <c r="G45" s="111">
        <f>[41]Abril!$E$10</f>
        <v>82.263157894736835</v>
      </c>
      <c r="H45" s="111">
        <f>[41]Abril!$E$11</f>
        <v>81.25</v>
      </c>
      <c r="I45" s="111">
        <f>[41]Abril!$E$12</f>
        <v>81.625</v>
      </c>
      <c r="J45" s="111">
        <f>[41]Abril!$E$13</f>
        <v>89</v>
      </c>
      <c r="K45" s="111">
        <f>[41]Abril!$E$14</f>
        <v>80.55</v>
      </c>
      <c r="L45" s="111">
        <f>[41]Abril!$E$15</f>
        <v>74.875</v>
      </c>
      <c r="M45" s="111">
        <f>[41]Abril!$E$16</f>
        <v>79.416666666666671</v>
      </c>
      <c r="N45" s="111">
        <f>[41]Abril!$E$17</f>
        <v>79.5</v>
      </c>
      <c r="O45" s="111">
        <f>[41]Abril!$E$18</f>
        <v>83.86363636363636</v>
      </c>
      <c r="P45" s="111">
        <f>[41]Abril!$E$19</f>
        <v>81.916666666666671</v>
      </c>
      <c r="Q45" s="111">
        <f>[41]Abril!$E$20</f>
        <v>89.954545454545453</v>
      </c>
      <c r="R45" s="111">
        <f>[41]Abril!$E$21</f>
        <v>83.181818181818187</v>
      </c>
      <c r="S45" s="111">
        <f>[41]Abril!$E$22</f>
        <v>77.75</v>
      </c>
      <c r="T45" s="111">
        <f>[41]Abril!$E$23</f>
        <v>88.63636363636364</v>
      </c>
      <c r="U45" s="111">
        <f>[41]Abril!$E$24</f>
        <v>81.944444444444443</v>
      </c>
      <c r="V45" s="111">
        <f>[41]Abril!$E$25</f>
        <v>81.761904761904759</v>
      </c>
      <c r="W45" s="111">
        <f>[41]Abril!$E$26</f>
        <v>85.125</v>
      </c>
      <c r="X45" s="111">
        <f>[41]Abril!$E$27</f>
        <v>83</v>
      </c>
      <c r="Y45" s="111">
        <f>[41]Abril!$E$28</f>
        <v>88.086956521739125</v>
      </c>
      <c r="Z45" s="111">
        <f>[41]Abril!$E$29</f>
        <v>83.833333333333329</v>
      </c>
      <c r="AA45" s="111">
        <f>[41]Abril!$E$30</f>
        <v>86.041666666666671</v>
      </c>
      <c r="AB45" s="111">
        <f>[41]Abril!$E$31</f>
        <v>84.541666666666671</v>
      </c>
      <c r="AC45" s="111">
        <f>[41]Abril!$E$32</f>
        <v>93.181818181818187</v>
      </c>
      <c r="AD45" s="111">
        <f>[41]Abril!$E$33</f>
        <v>83.15</v>
      </c>
      <c r="AE45" s="111">
        <f>[41]Abril!$E$34</f>
        <v>76.333333333333329</v>
      </c>
      <c r="AF45" s="117">
        <f t="shared" si="3"/>
        <v>83.156750195096876</v>
      </c>
      <c r="AG45" s="12" t="s">
        <v>35</v>
      </c>
      <c r="AI45" t="s">
        <v>35</v>
      </c>
      <c r="AJ45" t="s">
        <v>35</v>
      </c>
    </row>
    <row r="46" spans="1:37" x14ac:dyDescent="0.2">
      <c r="A46" s="48" t="s">
        <v>20</v>
      </c>
      <c r="B46" s="111">
        <f>[42]Abril!$E$5</f>
        <v>68.958333333333329</v>
      </c>
      <c r="C46" s="111">
        <f>[42]Abril!$E$6</f>
        <v>62.708333333333336</v>
      </c>
      <c r="D46" s="111">
        <f>[42]Abril!$E$7</f>
        <v>67.166666666666671</v>
      </c>
      <c r="E46" s="111">
        <f>[42]Abril!$E$8</f>
        <v>68.833333333333329</v>
      </c>
      <c r="F46" s="111">
        <f>[42]Abril!$E$9</f>
        <v>59.333333333333336</v>
      </c>
      <c r="G46" s="111">
        <f>[42]Abril!$E$10</f>
        <v>56.333333333333336</v>
      </c>
      <c r="H46" s="111">
        <f>[42]Abril!$E$11</f>
        <v>56.708333333333336</v>
      </c>
      <c r="I46" s="111">
        <f>[42]Abril!$E$12</f>
        <v>57.75</v>
      </c>
      <c r="J46" s="111">
        <f>[42]Abril!$E$13</f>
        <v>80.916666666666671</v>
      </c>
      <c r="K46" s="111">
        <f>[42]Abril!$E$14</f>
        <v>72.333333333333329</v>
      </c>
      <c r="L46" s="111">
        <f>[42]Abril!$E$15</f>
        <v>61.75</v>
      </c>
      <c r="M46" s="111">
        <f>[42]Abril!$E$16</f>
        <v>59.375</v>
      </c>
      <c r="N46" s="111">
        <f>[42]Abril!$E$17</f>
        <v>69.916666666666671</v>
      </c>
      <c r="O46" s="111">
        <f>[42]Abril!$E$18</f>
        <v>64.5</v>
      </c>
      <c r="P46" s="111">
        <f>[42]Abril!$E$19</f>
        <v>75.708333333333329</v>
      </c>
      <c r="Q46" s="111">
        <f>[42]Abril!$E$20</f>
        <v>80.833333333333329</v>
      </c>
      <c r="R46" s="111">
        <f>[42]Abril!$E$21</f>
        <v>81.541666666666671</v>
      </c>
      <c r="S46" s="111">
        <f>[42]Abril!$E$22</f>
        <v>92.75</v>
      </c>
      <c r="T46" s="111">
        <f>[42]Abril!$E$23</f>
        <v>85</v>
      </c>
      <c r="U46" s="111">
        <f>[42]Abril!$E$24</f>
        <v>83.125</v>
      </c>
      <c r="V46" s="111">
        <f>[42]Abril!$E$25</f>
        <v>74.75</v>
      </c>
      <c r="W46" s="111">
        <f>[42]Abril!$E$26</f>
        <v>67.083333333333329</v>
      </c>
      <c r="X46" s="111">
        <f>[42]Abril!$E$27</f>
        <v>65.291666666666671</v>
      </c>
      <c r="Y46" s="111">
        <f>[42]Abril!$E$28</f>
        <v>79.458333333333329</v>
      </c>
      <c r="Z46" s="111">
        <f>[42]Abril!$E$29</f>
        <v>86.416666666666671</v>
      </c>
      <c r="AA46" s="111">
        <f>[42]Abril!$E$30</f>
        <v>87.208333333333329</v>
      </c>
      <c r="AB46" s="111">
        <f>[42]Abril!$E$31</f>
        <v>82.208333333333329</v>
      </c>
      <c r="AC46" s="111">
        <f>[42]Abril!$E$32</f>
        <v>87.625</v>
      </c>
      <c r="AD46" s="111">
        <f>[42]Abril!$E$33</f>
        <v>77.625</v>
      </c>
      <c r="AE46" s="111">
        <f>[42]Abril!$E$34</f>
        <v>73.416666666666671</v>
      </c>
      <c r="AF46" s="117">
        <f t="shared" si="3"/>
        <v>72.887499999999989</v>
      </c>
      <c r="AH46" t="s">
        <v>35</v>
      </c>
      <c r="AI46" t="s">
        <v>35</v>
      </c>
      <c r="AJ46" t="s">
        <v>35</v>
      </c>
    </row>
    <row r="47" spans="1:37" s="5" customFormat="1" ht="17.100000000000001" customHeight="1" x14ac:dyDescent="0.2">
      <c r="A47" s="49" t="s">
        <v>198</v>
      </c>
      <c r="B47" s="112">
        <f t="shared" ref="B47:AE47" si="4">AVERAGE(B5:B46)</f>
        <v>83.775513261211202</v>
      </c>
      <c r="C47" s="112">
        <f t="shared" si="4"/>
        <v>81.885268587360045</v>
      </c>
      <c r="D47" s="112">
        <f t="shared" si="4"/>
        <v>80.606802483985447</v>
      </c>
      <c r="E47" s="112">
        <f t="shared" si="4"/>
        <v>80.210253276471832</v>
      </c>
      <c r="F47" s="112">
        <f t="shared" si="4"/>
        <v>75.351020213577442</v>
      </c>
      <c r="G47" s="112">
        <f t="shared" si="4"/>
        <v>70.205308393982662</v>
      </c>
      <c r="H47" s="112">
        <f t="shared" si="4"/>
        <v>70.403451563691831</v>
      </c>
      <c r="I47" s="112">
        <f t="shared" si="4"/>
        <v>79.227998974709521</v>
      </c>
      <c r="J47" s="112">
        <f t="shared" si="4"/>
        <v>81.903992410201184</v>
      </c>
      <c r="K47" s="112">
        <f t="shared" si="4"/>
        <v>76.601344744436844</v>
      </c>
      <c r="L47" s="112">
        <f t="shared" si="4"/>
        <v>74.851031685817674</v>
      </c>
      <c r="M47" s="112">
        <f t="shared" si="4"/>
        <v>81.781192586675715</v>
      </c>
      <c r="N47" s="112">
        <f t="shared" si="4"/>
        <v>85.511427899585797</v>
      </c>
      <c r="O47" s="112">
        <f t="shared" si="4"/>
        <v>82.401815152610027</v>
      </c>
      <c r="P47" s="112">
        <f t="shared" si="4"/>
        <v>86.321436559506964</v>
      </c>
      <c r="Q47" s="112">
        <f t="shared" si="4"/>
        <v>88.095457888793163</v>
      </c>
      <c r="R47" s="112">
        <f t="shared" si="4"/>
        <v>86.733032508032508</v>
      </c>
      <c r="S47" s="112">
        <f t="shared" si="4"/>
        <v>92.615619207724492</v>
      </c>
      <c r="T47" s="112">
        <f t="shared" si="4"/>
        <v>91.985661763364106</v>
      </c>
      <c r="U47" s="112">
        <f t="shared" si="4"/>
        <v>87.035698875278555</v>
      </c>
      <c r="V47" s="112">
        <f t="shared" si="4"/>
        <v>82.377962285392613</v>
      </c>
      <c r="W47" s="112">
        <f t="shared" si="4"/>
        <v>78.70811353326107</v>
      </c>
      <c r="X47" s="112">
        <f t="shared" si="4"/>
        <v>77.502882676543308</v>
      </c>
      <c r="Y47" s="112">
        <f t="shared" si="4"/>
        <v>87.828085476988406</v>
      </c>
      <c r="Z47" s="112">
        <f t="shared" si="4"/>
        <v>89.889429097673087</v>
      </c>
      <c r="AA47" s="112">
        <f t="shared" si="4"/>
        <v>87.282183678894214</v>
      </c>
      <c r="AB47" s="112">
        <f t="shared" si="4"/>
        <v>88.715808199503854</v>
      </c>
      <c r="AC47" s="112">
        <f t="shared" si="4"/>
        <v>87.472260195944401</v>
      </c>
      <c r="AD47" s="112">
        <f t="shared" si="4"/>
        <v>73.339895411605951</v>
      </c>
      <c r="AE47" s="112">
        <f t="shared" si="4"/>
        <v>71.311248311820407</v>
      </c>
      <c r="AF47" s="113">
        <f>AVERAGE(AF5:AF46)</f>
        <v>82.033098676175626</v>
      </c>
      <c r="AH47" s="5" t="s">
        <v>35</v>
      </c>
    </row>
    <row r="48" spans="1:37" x14ac:dyDescent="0.2">
      <c r="A48" s="105" t="s">
        <v>227</v>
      </c>
      <c r="B48" s="39"/>
      <c r="C48" s="39"/>
      <c r="D48" s="39"/>
      <c r="E48" s="39"/>
      <c r="F48" s="39"/>
      <c r="G48" s="39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45"/>
      <c r="AE48" s="50" t="s">
        <v>35</v>
      </c>
      <c r="AF48" s="72"/>
    </row>
    <row r="49" spans="1:36" x14ac:dyDescent="0.2">
      <c r="A49" s="105" t="s">
        <v>228</v>
      </c>
      <c r="B49" s="40"/>
      <c r="C49" s="40"/>
      <c r="D49" s="40"/>
      <c r="E49" s="40"/>
      <c r="F49" s="40"/>
      <c r="G49" s="40"/>
      <c r="H49" s="40"/>
      <c r="I49" s="40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8"/>
      <c r="U49" s="98"/>
      <c r="V49" s="98"/>
      <c r="W49" s="98"/>
      <c r="X49" s="98"/>
      <c r="Y49" s="96"/>
      <c r="Z49" s="96"/>
      <c r="AA49" s="96"/>
      <c r="AB49" s="96"/>
      <c r="AC49" s="96"/>
      <c r="AD49" s="96"/>
      <c r="AE49" s="74"/>
      <c r="AF49" s="72"/>
      <c r="AJ49" t="s">
        <v>35</v>
      </c>
    </row>
    <row r="50" spans="1:36" x14ac:dyDescent="0.2">
      <c r="A50" s="41"/>
      <c r="B50" s="96"/>
      <c r="C50" s="96"/>
      <c r="D50" s="96"/>
      <c r="E50" s="96"/>
      <c r="F50" s="96"/>
      <c r="G50" s="96"/>
      <c r="H50" s="96"/>
      <c r="I50" s="96"/>
      <c r="J50" s="97"/>
      <c r="K50" s="97"/>
      <c r="L50" s="97"/>
      <c r="M50" s="97"/>
      <c r="N50" s="97"/>
      <c r="O50" s="97"/>
      <c r="P50" s="97"/>
      <c r="Q50" s="96"/>
      <c r="R50" s="96"/>
      <c r="S50" s="96"/>
      <c r="T50" s="99"/>
      <c r="U50" s="99"/>
      <c r="V50" s="99"/>
      <c r="W50" s="99"/>
      <c r="X50" s="99"/>
      <c r="Y50" s="96"/>
      <c r="Z50" s="96"/>
      <c r="AA50" s="96"/>
      <c r="AB50" s="96"/>
      <c r="AC50" s="96"/>
      <c r="AD50" s="45"/>
      <c r="AE50" s="45"/>
      <c r="AF50" s="72"/>
    </row>
    <row r="51" spans="1:36" x14ac:dyDescent="0.2">
      <c r="A51" s="96"/>
      <c r="B51" s="96"/>
      <c r="C51" s="96"/>
      <c r="D51" s="96"/>
      <c r="E51" s="96"/>
      <c r="F51" s="39"/>
      <c r="G51" s="39"/>
      <c r="H51" s="39"/>
      <c r="I51" s="39"/>
      <c r="J51" s="39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45"/>
      <c r="AF51" s="72"/>
    </row>
    <row r="52" spans="1:36" x14ac:dyDescent="0.2">
      <c r="A52" s="41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45"/>
      <c r="AF52" s="72"/>
    </row>
    <row r="53" spans="1:36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46"/>
      <c r="AF53" s="72"/>
      <c r="AJ53" s="12" t="s">
        <v>35</v>
      </c>
    </row>
    <row r="54" spans="1:36" ht="13.5" thickBot="1" x14ac:dyDescent="0.25">
      <c r="A54" s="51"/>
      <c r="B54" s="52"/>
      <c r="C54" s="52"/>
      <c r="D54" s="52"/>
      <c r="E54" s="52"/>
      <c r="F54" s="52"/>
      <c r="G54" s="52" t="s">
        <v>35</v>
      </c>
      <c r="H54" s="52"/>
      <c r="I54" s="52"/>
      <c r="J54" s="52"/>
      <c r="K54" s="52"/>
      <c r="L54" s="52" t="s">
        <v>35</v>
      </c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73"/>
      <c r="AH54" t="s">
        <v>35</v>
      </c>
    </row>
    <row r="56" spans="1:36" x14ac:dyDescent="0.2">
      <c r="AH56" t="s">
        <v>35</v>
      </c>
    </row>
    <row r="57" spans="1:36" x14ac:dyDescent="0.2">
      <c r="K57" s="2" t="s">
        <v>35</v>
      </c>
      <c r="AE57" s="2" t="s">
        <v>35</v>
      </c>
      <c r="AJ57" s="12" t="s">
        <v>35</v>
      </c>
    </row>
    <row r="59" spans="1:36" x14ac:dyDescent="0.2">
      <c r="M59" s="2" t="s">
        <v>35</v>
      </c>
      <c r="T59" s="2" t="s">
        <v>35</v>
      </c>
    </row>
    <row r="60" spans="1:36" x14ac:dyDescent="0.2">
      <c r="AB60" s="2" t="s">
        <v>35</v>
      </c>
      <c r="AC60" s="2" t="s">
        <v>35</v>
      </c>
      <c r="AF60" s="7" t="s">
        <v>35</v>
      </c>
    </row>
    <row r="61" spans="1:36" x14ac:dyDescent="0.2">
      <c r="P61" s="2" t="s">
        <v>35</v>
      </c>
      <c r="R61" s="2" t="s">
        <v>35</v>
      </c>
    </row>
    <row r="63" spans="1:36" x14ac:dyDescent="0.2">
      <c r="AG63" t="s">
        <v>35</v>
      </c>
    </row>
    <row r="66" spans="11:20" x14ac:dyDescent="0.2">
      <c r="T66" s="2" t="s">
        <v>35</v>
      </c>
    </row>
    <row r="69" spans="11:20" x14ac:dyDescent="0.2">
      <c r="K69" s="2" t="s">
        <v>35</v>
      </c>
    </row>
  </sheetData>
  <mergeCells count="34">
    <mergeCell ref="B2:AF2"/>
    <mergeCell ref="M3:M4"/>
    <mergeCell ref="A1:AF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S3:S4"/>
    <mergeCell ref="N3:N4"/>
    <mergeCell ref="O3:O4"/>
    <mergeCell ref="P3:P4"/>
    <mergeCell ref="Q3:Q4"/>
    <mergeCell ref="R3:R4"/>
    <mergeCell ref="AF3:AF4"/>
    <mergeCell ref="Z3:Z4"/>
    <mergeCell ref="AE3:AE4"/>
    <mergeCell ref="AA3:AA4"/>
    <mergeCell ref="AB3:AB4"/>
    <mergeCell ref="AC3:AC4"/>
    <mergeCell ref="AD3:AD4"/>
    <mergeCell ref="Y3:Y4"/>
    <mergeCell ref="X3:X4"/>
    <mergeCell ref="T3:T4"/>
    <mergeCell ref="U3:U4"/>
    <mergeCell ref="V3:V4"/>
    <mergeCell ref="W3:W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3"/>
  <sheetViews>
    <sheetView zoomScale="90" zoomScaleNormal="90" workbookViewId="0">
      <selection activeCell="AI32" sqref="AI32"/>
    </sheetView>
  </sheetViews>
  <sheetFormatPr defaultRowHeight="12.75" x14ac:dyDescent="0.2"/>
  <cols>
    <col min="1" max="1" width="19.7109375" style="2" bestFit="1" customWidth="1"/>
    <col min="2" max="2" width="6.28515625" style="2" customWidth="1"/>
    <col min="3" max="3" width="6" style="2" customWidth="1"/>
    <col min="4" max="4" width="6.42578125" style="2" customWidth="1"/>
    <col min="5" max="5" width="6" style="2" customWidth="1"/>
    <col min="6" max="6" width="6.140625" style="2" customWidth="1"/>
    <col min="7" max="8" width="6" style="2" customWidth="1"/>
    <col min="9" max="9" width="6.140625" style="2" customWidth="1"/>
    <col min="10" max="12" width="6" style="2" customWidth="1"/>
    <col min="13" max="13" width="6.28515625" style="2" customWidth="1"/>
    <col min="14" max="14" width="6.140625" style="2" customWidth="1"/>
    <col min="15" max="15" width="6" style="2" customWidth="1"/>
    <col min="16" max="16" width="6.28515625" style="2" customWidth="1"/>
    <col min="17" max="17" width="6.140625" style="2" customWidth="1"/>
    <col min="18" max="18" width="6.28515625" style="2" customWidth="1"/>
    <col min="19" max="19" width="6.42578125" style="2" customWidth="1"/>
    <col min="20" max="20" width="6.7109375" style="2" customWidth="1"/>
    <col min="21" max="21" width="6.140625" style="2" customWidth="1"/>
    <col min="22" max="22" width="6" style="2" customWidth="1"/>
    <col min="23" max="24" width="6.140625" style="2" customWidth="1"/>
    <col min="25" max="26" width="6.42578125" style="2" customWidth="1"/>
    <col min="27" max="27" width="6" style="2" customWidth="1"/>
    <col min="28" max="28" width="6.140625" style="2" customWidth="1"/>
    <col min="29" max="30" width="6" style="2" customWidth="1"/>
    <col min="31" max="31" width="6.28515625" style="2" customWidth="1"/>
    <col min="32" max="32" width="7.5703125" style="7" bestFit="1" customWidth="1"/>
    <col min="33" max="33" width="7.7109375" style="1" customWidth="1"/>
  </cols>
  <sheetData>
    <row r="1" spans="1:35" ht="20.100000000000001" customHeight="1" x14ac:dyDescent="0.2">
      <c r="A1" s="137" t="s">
        <v>206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9"/>
    </row>
    <row r="2" spans="1:35" s="4" customFormat="1" ht="20.100000000000001" customHeight="1" x14ac:dyDescent="0.2">
      <c r="A2" s="140" t="s">
        <v>21</v>
      </c>
      <c r="B2" s="135" t="s">
        <v>249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6"/>
    </row>
    <row r="3" spans="1:35" s="5" customFormat="1" ht="20.100000000000001" customHeight="1" x14ac:dyDescent="0.2">
      <c r="A3" s="140"/>
      <c r="B3" s="134">
        <v>1</v>
      </c>
      <c r="C3" s="134">
        <f>SUM(B3+1)</f>
        <v>2</v>
      </c>
      <c r="D3" s="134">
        <f t="shared" ref="D3:AD3" si="0">SUM(C3+1)</f>
        <v>3</v>
      </c>
      <c r="E3" s="134">
        <f t="shared" si="0"/>
        <v>4</v>
      </c>
      <c r="F3" s="134">
        <f t="shared" si="0"/>
        <v>5</v>
      </c>
      <c r="G3" s="134">
        <f t="shared" si="0"/>
        <v>6</v>
      </c>
      <c r="H3" s="134">
        <f t="shared" si="0"/>
        <v>7</v>
      </c>
      <c r="I3" s="134">
        <f t="shared" si="0"/>
        <v>8</v>
      </c>
      <c r="J3" s="134">
        <f t="shared" si="0"/>
        <v>9</v>
      </c>
      <c r="K3" s="134">
        <f t="shared" si="0"/>
        <v>10</v>
      </c>
      <c r="L3" s="134">
        <f t="shared" si="0"/>
        <v>11</v>
      </c>
      <c r="M3" s="134">
        <f t="shared" si="0"/>
        <v>12</v>
      </c>
      <c r="N3" s="134">
        <f t="shared" si="0"/>
        <v>13</v>
      </c>
      <c r="O3" s="134">
        <f t="shared" si="0"/>
        <v>14</v>
      </c>
      <c r="P3" s="134">
        <f t="shared" si="0"/>
        <v>15</v>
      </c>
      <c r="Q3" s="134">
        <f t="shared" si="0"/>
        <v>16</v>
      </c>
      <c r="R3" s="134">
        <f t="shared" si="0"/>
        <v>17</v>
      </c>
      <c r="S3" s="134">
        <f t="shared" si="0"/>
        <v>18</v>
      </c>
      <c r="T3" s="134">
        <f t="shared" si="0"/>
        <v>19</v>
      </c>
      <c r="U3" s="134">
        <f t="shared" si="0"/>
        <v>20</v>
      </c>
      <c r="V3" s="134">
        <f t="shared" si="0"/>
        <v>21</v>
      </c>
      <c r="W3" s="134">
        <f t="shared" si="0"/>
        <v>22</v>
      </c>
      <c r="X3" s="134">
        <f t="shared" si="0"/>
        <v>23</v>
      </c>
      <c r="Y3" s="134">
        <f t="shared" si="0"/>
        <v>24</v>
      </c>
      <c r="Z3" s="134">
        <f t="shared" si="0"/>
        <v>25</v>
      </c>
      <c r="AA3" s="134">
        <f t="shared" si="0"/>
        <v>26</v>
      </c>
      <c r="AB3" s="134">
        <f t="shared" si="0"/>
        <v>27</v>
      </c>
      <c r="AC3" s="134">
        <f t="shared" si="0"/>
        <v>28</v>
      </c>
      <c r="AD3" s="134">
        <f t="shared" si="0"/>
        <v>29</v>
      </c>
      <c r="AE3" s="134">
        <v>30</v>
      </c>
      <c r="AF3" s="100" t="s">
        <v>27</v>
      </c>
      <c r="AG3" s="101" t="s">
        <v>26</v>
      </c>
    </row>
    <row r="4" spans="1:35" s="5" customFormat="1" ht="20.100000000000001" customHeight="1" x14ac:dyDescent="0.2">
      <c r="A4" s="140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00" t="s">
        <v>25</v>
      </c>
      <c r="AG4" s="101" t="s">
        <v>25</v>
      </c>
    </row>
    <row r="5" spans="1:35" s="5" customFormat="1" x14ac:dyDescent="0.2">
      <c r="A5" s="48" t="s">
        <v>30</v>
      </c>
      <c r="B5" s="109">
        <f>[1]Abril!$F$5</f>
        <v>98</v>
      </c>
      <c r="C5" s="109">
        <f>[1]Abril!$F$6</f>
        <v>100</v>
      </c>
      <c r="D5" s="109">
        <f>[1]Abril!$F$7</f>
        <v>100</v>
      </c>
      <c r="E5" s="109">
        <f>[1]Abril!$F$8</f>
        <v>100</v>
      </c>
      <c r="F5" s="109">
        <f>[1]Abril!$F$9</f>
        <v>95</v>
      </c>
      <c r="G5" s="109">
        <f>[1]Abril!$F$10</f>
        <v>91</v>
      </c>
      <c r="H5" s="109">
        <f>[1]Abril!$F$11</f>
        <v>96</v>
      </c>
      <c r="I5" s="109">
        <f>[1]Abril!$F$12</f>
        <v>100</v>
      </c>
      <c r="J5" s="109">
        <f>[1]Abril!$F$13</f>
        <v>100</v>
      </c>
      <c r="K5" s="109">
        <f>[1]Abril!$F$14</f>
        <v>100</v>
      </c>
      <c r="L5" s="109">
        <f>[1]Abril!$F$15</f>
        <v>100</v>
      </c>
      <c r="M5" s="109">
        <f>[1]Abril!$F$16</f>
        <v>100</v>
      </c>
      <c r="N5" s="109">
        <f>[1]Abril!$F$17</f>
        <v>100</v>
      </c>
      <c r="O5" s="109">
        <f>[1]Abril!$F$18</f>
        <v>100</v>
      </c>
      <c r="P5" s="109">
        <f>[1]Abril!$F$19</f>
        <v>100</v>
      </c>
      <c r="Q5" s="109">
        <f>[1]Abril!$F$20</f>
        <v>100</v>
      </c>
      <c r="R5" s="109">
        <f>[1]Abril!$F$21</f>
        <v>100</v>
      </c>
      <c r="S5" s="109">
        <f>[1]Abril!$F$22</f>
        <v>100</v>
      </c>
      <c r="T5" s="109">
        <f>[1]Abril!$F$23</f>
        <v>100</v>
      </c>
      <c r="U5" s="109">
        <f>[1]Abril!$F$24</f>
        <v>100</v>
      </c>
      <c r="V5" s="109">
        <f>[1]Abril!$F$25</f>
        <v>100</v>
      </c>
      <c r="W5" s="109">
        <f>[1]Abril!$F$26</f>
        <v>100</v>
      </c>
      <c r="X5" s="109">
        <f>[1]Abril!$F$27</f>
        <v>100</v>
      </c>
      <c r="Y5" s="109">
        <f>[1]Abril!$F$28</f>
        <v>100</v>
      </c>
      <c r="Z5" s="109">
        <f>[1]Abril!$F$29</f>
        <v>100</v>
      </c>
      <c r="AA5" s="109">
        <f>[1]Abril!$F$30</f>
        <v>100</v>
      </c>
      <c r="AB5" s="109">
        <f>[1]Abril!$F$31</f>
        <v>100</v>
      </c>
      <c r="AC5" s="109">
        <f>[1]Abril!$F$32</f>
        <v>100</v>
      </c>
      <c r="AD5" s="109">
        <f>[1]Abril!$F$33</f>
        <v>100</v>
      </c>
      <c r="AE5" s="109">
        <f>[1]Abril!$F$34</f>
        <v>100</v>
      </c>
      <c r="AF5" s="116">
        <f t="shared" ref="AF5:AF46" si="1">MAX(B5:AE5)</f>
        <v>100</v>
      </c>
      <c r="AG5" s="115">
        <f t="shared" ref="AG5:AG16" si="2">AVERAGE(B5:AE5)</f>
        <v>99.333333333333329</v>
      </c>
    </row>
    <row r="6" spans="1:35" x14ac:dyDescent="0.2">
      <c r="A6" s="48" t="s">
        <v>0</v>
      </c>
      <c r="B6" s="111">
        <f>[2]Abril!$F$5</f>
        <v>100</v>
      </c>
      <c r="C6" s="111">
        <f>[2]Abril!$F$6</f>
        <v>92</v>
      </c>
      <c r="D6" s="111">
        <f>[2]Abril!$F$7</f>
        <v>100</v>
      </c>
      <c r="E6" s="111">
        <f>[2]Abril!$F$8</f>
        <v>92</v>
      </c>
      <c r="F6" s="111">
        <f>[2]Abril!$F$9</f>
        <v>87</v>
      </c>
      <c r="G6" s="111">
        <f>[2]Abril!$F$10</f>
        <v>84</v>
      </c>
      <c r="H6" s="111">
        <f>[2]Abril!$F$11</f>
        <v>91</v>
      </c>
      <c r="I6" s="111">
        <f>[2]Abril!$F$12</f>
        <v>100</v>
      </c>
      <c r="J6" s="111">
        <f>[2]Abril!$F$13</f>
        <v>97</v>
      </c>
      <c r="K6" s="111">
        <f>[2]Abril!$F$14</f>
        <v>93</v>
      </c>
      <c r="L6" s="111">
        <f>[2]Abril!$F$15</f>
        <v>93</v>
      </c>
      <c r="M6" s="111">
        <f>[2]Abril!$F$16</f>
        <v>96</v>
      </c>
      <c r="N6" s="111">
        <f>[2]Abril!$F$17</f>
        <v>100</v>
      </c>
      <c r="O6" s="111">
        <f>[2]Abril!$F$18</f>
        <v>100</v>
      </c>
      <c r="P6" s="111">
        <f>[2]Abril!$F$19</f>
        <v>100</v>
      </c>
      <c r="Q6" s="111">
        <f>[2]Abril!$F$20</f>
        <v>100</v>
      </c>
      <c r="R6" s="111">
        <f>[2]Abril!$F$21</f>
        <v>100</v>
      </c>
      <c r="S6" s="111" t="str">
        <f>[2]Abril!$F$22</f>
        <v>*</v>
      </c>
      <c r="T6" s="111">
        <f>[2]Abril!$F$23</f>
        <v>100</v>
      </c>
      <c r="U6" s="111">
        <f>[2]Abril!$F$24</f>
        <v>100</v>
      </c>
      <c r="V6" s="111">
        <f>[2]Abril!$F$25</f>
        <v>100</v>
      </c>
      <c r="W6" s="111">
        <f>[2]Abril!$F$26</f>
        <v>100</v>
      </c>
      <c r="X6" s="111">
        <f>[2]Abril!$F$27</f>
        <v>100</v>
      </c>
      <c r="Y6" s="111">
        <f>[2]Abril!$F$28</f>
        <v>100</v>
      </c>
      <c r="Z6" s="111">
        <f>[2]Abril!$F$29</f>
        <v>100</v>
      </c>
      <c r="AA6" s="111">
        <f>[2]Abril!$F$30</f>
        <v>100</v>
      </c>
      <c r="AB6" s="111">
        <f>[2]Abril!$F$31</f>
        <v>99</v>
      </c>
      <c r="AC6" s="111">
        <f>[2]Abril!$F$32</f>
        <v>98</v>
      </c>
      <c r="AD6" s="111">
        <f>[2]Abril!$F$33</f>
        <v>95</v>
      </c>
      <c r="AE6" s="111">
        <f>[2]Abril!$F$34</f>
        <v>93</v>
      </c>
      <c r="AF6" s="116">
        <f t="shared" si="1"/>
        <v>100</v>
      </c>
      <c r="AG6" s="115">
        <f t="shared" si="2"/>
        <v>96.896551724137936</v>
      </c>
    </row>
    <row r="7" spans="1:35" x14ac:dyDescent="0.2">
      <c r="A7" s="48" t="s">
        <v>85</v>
      </c>
      <c r="B7" s="111">
        <f>[3]Abril!$F$5</f>
        <v>98</v>
      </c>
      <c r="C7" s="111">
        <f>[3]Abril!$F$6</f>
        <v>99</v>
      </c>
      <c r="D7" s="111">
        <f>[3]Abril!$F$7</f>
        <v>98</v>
      </c>
      <c r="E7" s="111">
        <f>[3]Abril!$F$8</f>
        <v>91</v>
      </c>
      <c r="F7" s="111">
        <f>[3]Abril!$F$9</f>
        <v>81</v>
      </c>
      <c r="G7" s="111">
        <f>[3]Abril!$F$10</f>
        <v>83</v>
      </c>
      <c r="H7" s="111">
        <f>[3]Abril!$F$11</f>
        <v>83</v>
      </c>
      <c r="I7" s="111">
        <f>[3]Abril!$F$12</f>
        <v>95</v>
      </c>
      <c r="J7" s="111">
        <f>[3]Abril!$F$13</f>
        <v>98</v>
      </c>
      <c r="K7" s="111">
        <f>[3]Abril!$F$14</f>
        <v>90</v>
      </c>
      <c r="L7" s="111">
        <f>[3]Abril!$F$15</f>
        <v>91</v>
      </c>
      <c r="M7" s="111">
        <f>[3]Abril!$F$16</f>
        <v>96</v>
      </c>
      <c r="N7" s="111">
        <f>[3]Abril!$F$17</f>
        <v>99</v>
      </c>
      <c r="O7" s="111">
        <f>[3]Abril!$F$18</f>
        <v>99</v>
      </c>
      <c r="P7" s="111">
        <f>[3]Abril!$F$19</f>
        <v>98</v>
      </c>
      <c r="Q7" s="111">
        <f>[3]Abril!$F$20</f>
        <v>98</v>
      </c>
      <c r="R7" s="111">
        <f>[3]Abril!$F$21</f>
        <v>98</v>
      </c>
      <c r="S7" s="111">
        <f>[3]Abril!$F$22</f>
        <v>99</v>
      </c>
      <c r="T7" s="111">
        <f>[3]Abril!$F$23</f>
        <v>99</v>
      </c>
      <c r="U7" s="111">
        <f>[3]Abril!$F$24</f>
        <v>100</v>
      </c>
      <c r="V7" s="111">
        <f>[3]Abril!$F$25</f>
        <v>96</v>
      </c>
      <c r="W7" s="111">
        <f>[3]Abril!$F$26</f>
        <v>94</v>
      </c>
      <c r="X7" s="111">
        <f>[3]Abril!$F$27</f>
        <v>93</v>
      </c>
      <c r="Y7" s="111">
        <f>[3]Abril!$F$28</f>
        <v>99</v>
      </c>
      <c r="Z7" s="111">
        <f>[3]Abril!$F$29</f>
        <v>99</v>
      </c>
      <c r="AA7" s="111">
        <f>[3]Abril!$F$30</f>
        <v>99</v>
      </c>
      <c r="AB7" s="111">
        <f>[3]Abril!$F$31</f>
        <v>99</v>
      </c>
      <c r="AC7" s="111">
        <f>[3]Abril!$F$32</f>
        <v>99</v>
      </c>
      <c r="AD7" s="111">
        <f>[3]Abril!$F$33</f>
        <v>86</v>
      </c>
      <c r="AE7" s="111">
        <f>[3]Abril!$F$34</f>
        <v>95</v>
      </c>
      <c r="AF7" s="116">
        <f t="shared" si="1"/>
        <v>100</v>
      </c>
      <c r="AG7" s="115">
        <f t="shared" si="2"/>
        <v>95.066666666666663</v>
      </c>
    </row>
    <row r="8" spans="1:35" x14ac:dyDescent="0.2">
      <c r="A8" s="48" t="s">
        <v>1</v>
      </c>
      <c r="B8" s="111">
        <f>[4]Abril!$F$5</f>
        <v>93</v>
      </c>
      <c r="C8" s="111">
        <f>[4]Abril!$F$6</f>
        <v>94</v>
      </c>
      <c r="D8" s="111">
        <f>[4]Abril!$F$7</f>
        <v>93</v>
      </c>
      <c r="E8" s="111">
        <f>[4]Abril!$F$8</f>
        <v>91</v>
      </c>
      <c r="F8" s="111">
        <f>[4]Abril!$F$9</f>
        <v>85</v>
      </c>
      <c r="G8" s="111">
        <f>[4]Abril!$F$10</f>
        <v>83</v>
      </c>
      <c r="H8" s="111">
        <f>[4]Abril!$F$11</f>
        <v>73</v>
      </c>
      <c r="I8" s="111">
        <f>[4]Abril!$F$12</f>
        <v>93</v>
      </c>
      <c r="J8" s="111">
        <f>[4]Abril!$F$13</f>
        <v>89</v>
      </c>
      <c r="K8" s="111">
        <f>[4]Abril!$F$14</f>
        <v>91</v>
      </c>
      <c r="L8" s="111">
        <f>[4]Abril!$F$15</f>
        <v>89</v>
      </c>
      <c r="M8" s="111">
        <f>[4]Abril!$F$16</f>
        <v>93</v>
      </c>
      <c r="N8" s="111">
        <f>[4]Abril!$F$17</f>
        <v>94</v>
      </c>
      <c r="O8" s="111">
        <f>[4]Abril!$F$18</f>
        <v>92</v>
      </c>
      <c r="P8" s="111">
        <f>[4]Abril!$F$19</f>
        <v>92</v>
      </c>
      <c r="Q8" s="111">
        <f>[4]Abril!$F$20</f>
        <v>93</v>
      </c>
      <c r="R8" s="111">
        <f>[4]Abril!$F$21</f>
        <v>93</v>
      </c>
      <c r="S8" s="111">
        <f>[4]Abril!$F$22</f>
        <v>93</v>
      </c>
      <c r="T8" s="111">
        <f>[4]Abril!$F$23</f>
        <v>94</v>
      </c>
      <c r="U8" s="111">
        <f>[4]Abril!$F$24</f>
        <v>93</v>
      </c>
      <c r="V8" s="111">
        <f>[4]Abril!$F$25</f>
        <v>92</v>
      </c>
      <c r="W8" s="111">
        <f>[4]Abril!$F$26</f>
        <v>86</v>
      </c>
      <c r="X8" s="111">
        <f>[4]Abril!$F$27</f>
        <v>90</v>
      </c>
      <c r="Y8" s="111">
        <f>[4]Abril!$F$28</f>
        <v>92</v>
      </c>
      <c r="Z8" s="111">
        <f>[4]Abril!$F$29</f>
        <v>93</v>
      </c>
      <c r="AA8" s="111">
        <f>[4]Abril!$F$30</f>
        <v>93</v>
      </c>
      <c r="AB8" s="111">
        <f>[4]Abril!$F$31</f>
        <v>91</v>
      </c>
      <c r="AC8" s="111">
        <f>[4]Abril!$F$32</f>
        <v>93</v>
      </c>
      <c r="AD8" s="111">
        <f>[4]Abril!$F$33</f>
        <v>92</v>
      </c>
      <c r="AE8" s="111">
        <f>[4]Abril!$F$34</f>
        <v>93</v>
      </c>
      <c r="AF8" s="116">
        <f t="shared" si="1"/>
        <v>94</v>
      </c>
      <c r="AG8" s="115">
        <f t="shared" si="2"/>
        <v>90.86666666666666</v>
      </c>
    </row>
    <row r="9" spans="1:35" x14ac:dyDescent="0.2">
      <c r="A9" s="48" t="s">
        <v>146</v>
      </c>
      <c r="B9" s="111">
        <f>[5]Abril!$F$5</f>
        <v>99</v>
      </c>
      <c r="C9" s="111">
        <f>[5]Abril!$F$6</f>
        <v>99</v>
      </c>
      <c r="D9" s="111">
        <f>[5]Abril!$F$7</f>
        <v>99</v>
      </c>
      <c r="E9" s="111">
        <f>[5]Abril!$F$8</f>
        <v>98</v>
      </c>
      <c r="F9" s="111">
        <f>[5]Abril!$F$9</f>
        <v>94</v>
      </c>
      <c r="G9" s="111">
        <f>[5]Abril!$F$10</f>
        <v>98</v>
      </c>
      <c r="H9" s="111">
        <f>[5]Abril!$F$11</f>
        <v>97</v>
      </c>
      <c r="I9" s="111">
        <f>[5]Abril!$F$12</f>
        <v>99</v>
      </c>
      <c r="J9" s="111">
        <f>[5]Abril!$F$13</f>
        <v>99</v>
      </c>
      <c r="K9" s="111">
        <f>[5]Abril!$F$14</f>
        <v>94</v>
      </c>
      <c r="L9" s="111">
        <f>[5]Abril!$F$15</f>
        <v>97</v>
      </c>
      <c r="M9" s="111">
        <f>[5]Abril!$F$16</f>
        <v>99</v>
      </c>
      <c r="N9" s="111">
        <f>[5]Abril!$F$17</f>
        <v>99</v>
      </c>
      <c r="O9" s="111">
        <f>[5]Abril!$F$18</f>
        <v>99</v>
      </c>
      <c r="P9" s="111">
        <f>[5]Abril!$F$19</f>
        <v>99</v>
      </c>
      <c r="Q9" s="111">
        <f>[5]Abril!$F$20</f>
        <v>99</v>
      </c>
      <c r="R9" s="111">
        <f>[5]Abril!$F$21</f>
        <v>99</v>
      </c>
      <c r="S9" s="111">
        <f>[5]Abril!$F$22</f>
        <v>99</v>
      </c>
      <c r="T9" s="111">
        <f>[5]Abril!$F$23</f>
        <v>99</v>
      </c>
      <c r="U9" s="111">
        <f>[5]Abril!$F$24</f>
        <v>99</v>
      </c>
      <c r="V9" s="111">
        <f>[5]Abril!$F$25</f>
        <v>99</v>
      </c>
      <c r="W9" s="111">
        <f>[5]Abril!$F$26</f>
        <v>99</v>
      </c>
      <c r="X9" s="111">
        <f>[5]Abril!$F$27</f>
        <v>95</v>
      </c>
      <c r="Y9" s="111">
        <f>[5]Abril!$F$28</f>
        <v>99</v>
      </c>
      <c r="Z9" s="111">
        <f>[5]Abril!$F$29</f>
        <v>100</v>
      </c>
      <c r="AA9" s="111">
        <f>[5]Abril!$F$30</f>
        <v>100</v>
      </c>
      <c r="AB9" s="111">
        <f>[5]Abril!$F$31</f>
        <v>100</v>
      </c>
      <c r="AC9" s="111">
        <f>[5]Abril!$F$32</f>
        <v>100</v>
      </c>
      <c r="AD9" s="111">
        <f>[5]Abril!$F$33</f>
        <v>83</v>
      </c>
      <c r="AE9" s="111">
        <f>[5]Abril!$F$34</f>
        <v>85</v>
      </c>
      <c r="AF9" s="116">
        <f t="shared" si="1"/>
        <v>100</v>
      </c>
      <c r="AG9" s="115">
        <f t="shared" si="2"/>
        <v>97.466666666666669</v>
      </c>
    </row>
    <row r="10" spans="1:35" x14ac:dyDescent="0.2">
      <c r="A10" s="48" t="s">
        <v>91</v>
      </c>
      <c r="B10" s="111">
        <f>[6]Abril!$F$5</f>
        <v>100</v>
      </c>
      <c r="C10" s="111">
        <f>[6]Abril!$F$6</f>
        <v>100</v>
      </c>
      <c r="D10" s="111">
        <f>[6]Abril!$F$7</f>
        <v>100</v>
      </c>
      <c r="E10" s="111">
        <f>[6]Abril!$F$8</f>
        <v>100</v>
      </c>
      <c r="F10" s="111">
        <f>[6]Abril!$F$9</f>
        <v>98</v>
      </c>
      <c r="G10" s="111">
        <f>[6]Abril!$F$10</f>
        <v>98</v>
      </c>
      <c r="H10" s="111">
        <f>[6]Abril!$F$11</f>
        <v>96</v>
      </c>
      <c r="I10" s="111">
        <f>[6]Abril!$F$12</f>
        <v>100</v>
      </c>
      <c r="J10" s="111">
        <f>[6]Abril!$F$13</f>
        <v>100</v>
      </c>
      <c r="K10" s="111">
        <f>[6]Abril!$F$14</f>
        <v>100</v>
      </c>
      <c r="L10" s="111">
        <f>[6]Abril!$F$15</f>
        <v>100</v>
      </c>
      <c r="M10" s="111">
        <f>[6]Abril!$F$16</f>
        <v>100</v>
      </c>
      <c r="N10" s="111">
        <f>[6]Abril!$F$17</f>
        <v>100</v>
      </c>
      <c r="O10" s="111">
        <f>[6]Abril!$F$18</f>
        <v>100</v>
      </c>
      <c r="P10" s="111">
        <f>[6]Abril!$F$19</f>
        <v>100</v>
      </c>
      <c r="Q10" s="111">
        <f>[6]Abril!$F$20</f>
        <v>100</v>
      </c>
      <c r="R10" s="111">
        <f>[6]Abril!$F$21</f>
        <v>100</v>
      </c>
      <c r="S10" s="111">
        <f>[6]Abril!$F$22</f>
        <v>100</v>
      </c>
      <c r="T10" s="111">
        <f>[6]Abril!$F$23</f>
        <v>100</v>
      </c>
      <c r="U10" s="111">
        <f>[6]Abril!$F$24</f>
        <v>100</v>
      </c>
      <c r="V10" s="111">
        <f>[6]Abril!$F$25</f>
        <v>100</v>
      </c>
      <c r="W10" s="111">
        <f>[6]Abril!$F$26</f>
        <v>100</v>
      </c>
      <c r="X10" s="111">
        <f>[6]Abril!$F$27</f>
        <v>100</v>
      </c>
      <c r="Y10" s="111">
        <f>[6]Abril!$F$28</f>
        <v>100</v>
      </c>
      <c r="Z10" s="111">
        <f>[6]Abril!$F$29</f>
        <v>100</v>
      </c>
      <c r="AA10" s="111">
        <f>[6]Abril!$F$30</f>
        <v>100</v>
      </c>
      <c r="AB10" s="111">
        <f>[6]Abril!$F$31</f>
        <v>100</v>
      </c>
      <c r="AC10" s="111">
        <f>[6]Abril!$F$32</f>
        <v>100</v>
      </c>
      <c r="AD10" s="111">
        <f>[6]Abril!$F$33</f>
        <v>100</v>
      </c>
      <c r="AE10" s="111">
        <f>[6]Abril!$F$34</f>
        <v>100</v>
      </c>
      <c r="AF10" s="116">
        <f t="shared" si="1"/>
        <v>100</v>
      </c>
      <c r="AG10" s="115">
        <f t="shared" si="2"/>
        <v>99.733333333333334</v>
      </c>
    </row>
    <row r="11" spans="1:35" x14ac:dyDescent="0.2">
      <c r="A11" s="48" t="s">
        <v>49</v>
      </c>
      <c r="B11" s="111">
        <f>[7]Abril!$F$5</f>
        <v>100</v>
      </c>
      <c r="C11" s="111">
        <f>[7]Abril!$F$6</f>
        <v>100</v>
      </c>
      <c r="D11" s="111">
        <f>[7]Abril!$F$7</f>
        <v>100</v>
      </c>
      <c r="E11" s="111">
        <f>[7]Abril!$F$8</f>
        <v>100</v>
      </c>
      <c r="F11" s="111">
        <f>[7]Abril!$F$9</f>
        <v>91</v>
      </c>
      <c r="G11" s="111">
        <f>[7]Abril!$F$10</f>
        <v>69</v>
      </c>
      <c r="H11" s="111">
        <f>[7]Abril!$F$11</f>
        <v>78</v>
      </c>
      <c r="I11" s="111">
        <f>[7]Abril!$F$12</f>
        <v>100</v>
      </c>
      <c r="J11" s="111">
        <f>[7]Abril!$F$13</f>
        <v>100</v>
      </c>
      <c r="K11" s="111">
        <f>[7]Abril!$F$14</f>
        <v>100</v>
      </c>
      <c r="L11" s="111">
        <f>[7]Abril!$F$15</f>
        <v>100</v>
      </c>
      <c r="M11" s="111">
        <f>[7]Abril!$F$16</f>
        <v>86</v>
      </c>
      <c r="N11" s="111">
        <f>[7]Abril!$F$17</f>
        <v>95</v>
      </c>
      <c r="O11" s="111">
        <f>[7]Abril!$F$18</f>
        <v>100</v>
      </c>
      <c r="P11" s="111">
        <f>[7]Abril!$F$19</f>
        <v>100</v>
      </c>
      <c r="Q11" s="111">
        <f>[7]Abril!$F$20</f>
        <v>100</v>
      </c>
      <c r="R11" s="111">
        <f>[7]Abril!$F$21</f>
        <v>100</v>
      </c>
      <c r="S11" s="111" t="str">
        <f>[7]Abril!$F$22</f>
        <v>*</v>
      </c>
      <c r="T11" s="111">
        <f>[7]Abril!$F$23</f>
        <v>100</v>
      </c>
      <c r="U11" s="111">
        <f>[7]Abril!$F$24</f>
        <v>100</v>
      </c>
      <c r="V11" s="111">
        <f>[7]Abril!$F$25</f>
        <v>100</v>
      </c>
      <c r="W11" s="111">
        <f>[7]Abril!$F$26</f>
        <v>100</v>
      </c>
      <c r="X11" s="111">
        <f>[7]Abril!$F$27</f>
        <v>86</v>
      </c>
      <c r="Y11" s="111">
        <f>[7]Abril!$F$28</f>
        <v>83</v>
      </c>
      <c r="Z11" s="111">
        <f>[7]Abril!$F$29</f>
        <v>100</v>
      </c>
      <c r="AA11" s="111">
        <f>[7]Abril!$F$30</f>
        <v>100</v>
      </c>
      <c r="AB11" s="111">
        <f>[7]Abril!$F$31</f>
        <v>100</v>
      </c>
      <c r="AC11" s="111">
        <f>[7]Abril!$F$32</f>
        <v>100</v>
      </c>
      <c r="AD11" s="111">
        <f>[7]Abril!$F$33</f>
        <v>97</v>
      </c>
      <c r="AE11" s="111">
        <f>[7]Abril!$F$34</f>
        <v>100</v>
      </c>
      <c r="AF11" s="116">
        <f t="shared" si="1"/>
        <v>100</v>
      </c>
      <c r="AG11" s="115">
        <f t="shared" si="2"/>
        <v>96.034482758620683</v>
      </c>
      <c r="AI11" t="s">
        <v>35</v>
      </c>
    </row>
    <row r="12" spans="1:35" x14ac:dyDescent="0.2">
      <c r="A12" s="48" t="s">
        <v>94</v>
      </c>
      <c r="B12" s="111">
        <f>[8]Abril!$F$5</f>
        <v>100</v>
      </c>
      <c r="C12" s="111">
        <f>[8]Abril!$F$6</f>
        <v>100</v>
      </c>
      <c r="D12" s="111">
        <f>[8]Abril!$F$7</f>
        <v>100</v>
      </c>
      <c r="E12" s="111">
        <f>[8]Abril!$F$8</f>
        <v>96</v>
      </c>
      <c r="F12" s="111">
        <f>[8]Abril!$F$9</f>
        <v>88</v>
      </c>
      <c r="G12" s="111">
        <f>[8]Abril!$F$10</f>
        <v>95</v>
      </c>
      <c r="H12" s="111">
        <f>[8]Abril!$F$11</f>
        <v>90</v>
      </c>
      <c r="I12" s="111">
        <f>[8]Abril!$F$12</f>
        <v>100</v>
      </c>
      <c r="J12" s="111">
        <f>[8]Abril!$F$13</f>
        <v>100</v>
      </c>
      <c r="K12" s="111">
        <f>[8]Abril!$F$14</f>
        <v>91</v>
      </c>
      <c r="L12" s="111">
        <f>[8]Abril!$F$15</f>
        <v>96</v>
      </c>
      <c r="M12" s="111">
        <f>[8]Abril!$F$16</f>
        <v>100</v>
      </c>
      <c r="N12" s="111">
        <f>[8]Abril!$F$17</f>
        <v>100</v>
      </c>
      <c r="O12" s="111">
        <f>[8]Abril!$F$18</f>
        <v>100</v>
      </c>
      <c r="P12" s="111">
        <f>[8]Abril!$F$19</f>
        <v>100</v>
      </c>
      <c r="Q12" s="111">
        <f>[8]Abril!$F$20</f>
        <v>100</v>
      </c>
      <c r="R12" s="111">
        <f>[8]Abril!$F$21</f>
        <v>100</v>
      </c>
      <c r="S12" s="111">
        <f>[8]Abril!$F$22</f>
        <v>100</v>
      </c>
      <c r="T12" s="111">
        <f>[8]Abril!$F$23</f>
        <v>100</v>
      </c>
      <c r="U12" s="111">
        <f>[8]Abril!$F$24</f>
        <v>100</v>
      </c>
      <c r="V12" s="111">
        <f>[8]Abril!$F$25</f>
        <v>100</v>
      </c>
      <c r="W12" s="111">
        <f>[8]Abril!$F$26</f>
        <v>100</v>
      </c>
      <c r="X12" s="111">
        <f>[8]Abril!$F$27</f>
        <v>100</v>
      </c>
      <c r="Y12" s="111">
        <f>[8]Abril!$F$28</f>
        <v>100</v>
      </c>
      <c r="Z12" s="111">
        <f>[8]Abril!$F$29</f>
        <v>100</v>
      </c>
      <c r="AA12" s="111">
        <f>[8]Abril!$F$30</f>
        <v>100</v>
      </c>
      <c r="AB12" s="111">
        <f>[8]Abril!$F$31</f>
        <v>100</v>
      </c>
      <c r="AC12" s="111">
        <f>[8]Abril!$F$32</f>
        <v>100</v>
      </c>
      <c r="AD12" s="111">
        <f>[8]Abril!$F$33</f>
        <v>99</v>
      </c>
      <c r="AE12" s="111">
        <f>[8]Abril!$F$34</f>
        <v>95</v>
      </c>
      <c r="AF12" s="116">
        <f t="shared" si="1"/>
        <v>100</v>
      </c>
      <c r="AG12" s="115">
        <f t="shared" si="2"/>
        <v>98.333333333333329</v>
      </c>
    </row>
    <row r="13" spans="1:35" x14ac:dyDescent="0.2">
      <c r="A13" s="48" t="s">
        <v>101</v>
      </c>
      <c r="B13" s="111">
        <f>[9]Abril!$F$5</f>
        <v>99</v>
      </c>
      <c r="C13" s="111">
        <f>[9]Abril!$F$6</f>
        <v>99</v>
      </c>
      <c r="D13" s="111">
        <f>[9]Abril!$F$7</f>
        <v>99</v>
      </c>
      <c r="E13" s="111">
        <f>[9]Abril!$F$8</f>
        <v>99</v>
      </c>
      <c r="F13" s="111">
        <f>[9]Abril!$F$9</f>
        <v>93</v>
      </c>
      <c r="G13" s="111">
        <f>[9]Abril!$F$10</f>
        <v>86</v>
      </c>
      <c r="H13" s="111">
        <f>[9]Abril!$F$11</f>
        <v>85</v>
      </c>
      <c r="I13" s="111">
        <f>[9]Abril!$F$12</f>
        <v>93</v>
      </c>
      <c r="J13" s="111">
        <f>[9]Abril!$F$13</f>
        <v>98</v>
      </c>
      <c r="K13" s="111">
        <f>[9]Abril!$F$14</f>
        <v>93</v>
      </c>
      <c r="L13" s="111">
        <f>[9]Abril!$F$15</f>
        <v>96</v>
      </c>
      <c r="M13" s="111">
        <f>[9]Abril!$F$16</f>
        <v>99</v>
      </c>
      <c r="N13" s="111">
        <f>[9]Abril!$F$17</f>
        <v>99</v>
      </c>
      <c r="O13" s="111">
        <f>[9]Abril!$F$18</f>
        <v>99</v>
      </c>
      <c r="P13" s="111">
        <f>[9]Abril!$F$19</f>
        <v>99</v>
      </c>
      <c r="Q13" s="111">
        <f>[9]Abril!$F$20</f>
        <v>99</v>
      </c>
      <c r="R13" s="111">
        <f>[9]Abril!$F$21</f>
        <v>99</v>
      </c>
      <c r="S13" s="111">
        <f>[9]Abril!$F$22</f>
        <v>99</v>
      </c>
      <c r="T13" s="111">
        <f>[9]Abril!$F$23</f>
        <v>99</v>
      </c>
      <c r="U13" s="111">
        <f>[9]Abril!$F$24</f>
        <v>99</v>
      </c>
      <c r="V13" s="111">
        <f>[9]Abril!$F$25</f>
        <v>99</v>
      </c>
      <c r="W13" s="111">
        <f>[9]Abril!$F$26</f>
        <v>99</v>
      </c>
      <c r="X13" s="111">
        <f>[9]Abril!$F$27</f>
        <v>91</v>
      </c>
      <c r="Y13" s="111">
        <f>[9]Abril!$F$28</f>
        <v>99</v>
      </c>
      <c r="Z13" s="111">
        <f>[9]Abril!$F$29</f>
        <v>99</v>
      </c>
      <c r="AA13" s="111">
        <f>[9]Abril!$F$30</f>
        <v>99</v>
      </c>
      <c r="AB13" s="111">
        <f>[9]Abril!$F$31</f>
        <v>99</v>
      </c>
      <c r="AC13" s="111">
        <f>[9]Abril!$F$32</f>
        <v>99</v>
      </c>
      <c r="AD13" s="111">
        <f>[9]Abril!$F$33</f>
        <v>97</v>
      </c>
      <c r="AE13" s="111">
        <f>[9]Abril!$F$34</f>
        <v>99</v>
      </c>
      <c r="AF13" s="116">
        <f t="shared" si="1"/>
        <v>99</v>
      </c>
      <c r="AG13" s="115">
        <f t="shared" si="2"/>
        <v>97.033333333333331</v>
      </c>
      <c r="AI13" t="s">
        <v>35</v>
      </c>
    </row>
    <row r="14" spans="1:35" x14ac:dyDescent="0.2">
      <c r="A14" s="48" t="s">
        <v>147</v>
      </c>
      <c r="B14" s="111">
        <f>[10]Abril!$F$5</f>
        <v>94</v>
      </c>
      <c r="C14" s="111">
        <f>[10]Abril!$F$6</f>
        <v>93</v>
      </c>
      <c r="D14" s="111">
        <f>[10]Abril!$F$7</f>
        <v>94</v>
      </c>
      <c r="E14" s="111">
        <f>[10]Abril!$F$8</f>
        <v>93</v>
      </c>
      <c r="F14" s="111">
        <f>[10]Abril!$F$9</f>
        <v>91</v>
      </c>
      <c r="G14" s="111">
        <f>[10]Abril!$F$10</f>
        <v>87</v>
      </c>
      <c r="H14" s="111">
        <f>[10]Abril!$F$11</f>
        <v>85</v>
      </c>
      <c r="I14" s="111">
        <f>[10]Abril!$F$12</f>
        <v>93</v>
      </c>
      <c r="J14" s="111">
        <f>[10]Abril!$F$13</f>
        <v>95</v>
      </c>
      <c r="K14" s="111">
        <f>[10]Abril!$F$14</f>
        <v>95</v>
      </c>
      <c r="L14" s="111">
        <f>[10]Abril!$F$15</f>
        <v>94</v>
      </c>
      <c r="M14" s="111">
        <f>[10]Abril!$F$16</f>
        <v>89</v>
      </c>
      <c r="N14" s="111">
        <f>[10]Abril!$F$17</f>
        <v>95</v>
      </c>
      <c r="O14" s="111">
        <f>[10]Abril!$F$18</f>
        <v>95</v>
      </c>
      <c r="P14" s="111">
        <f>[10]Abril!$F$19</f>
        <v>95</v>
      </c>
      <c r="Q14" s="111">
        <f>[10]Abril!$F$20</f>
        <v>93</v>
      </c>
      <c r="R14" s="111">
        <f>[10]Abril!$F$21</f>
        <v>94</v>
      </c>
      <c r="S14" s="111">
        <f>[10]Abril!$F$22</f>
        <v>95</v>
      </c>
      <c r="T14" s="111">
        <f>[10]Abril!$F$23</f>
        <v>95</v>
      </c>
      <c r="U14" s="111">
        <f>[10]Abril!$F$24</f>
        <v>95</v>
      </c>
      <c r="V14" s="111">
        <f>[10]Abril!$F$25</f>
        <v>94</v>
      </c>
      <c r="W14" s="111">
        <f>[10]Abril!$F$26</f>
        <v>93</v>
      </c>
      <c r="X14" s="111">
        <f>[10]Abril!$F$27</f>
        <v>91</v>
      </c>
      <c r="Y14" s="111">
        <f>[10]Abril!$F$28</f>
        <v>94</v>
      </c>
      <c r="Z14" s="111">
        <f>[10]Abril!$F$29</f>
        <v>94</v>
      </c>
      <c r="AA14" s="111">
        <f>[10]Abril!$F$30</f>
        <v>95</v>
      </c>
      <c r="AB14" s="111">
        <f>[10]Abril!$F$31</f>
        <v>94</v>
      </c>
      <c r="AC14" s="111">
        <f>[10]Abril!$F$32</f>
        <v>95</v>
      </c>
      <c r="AD14" s="111">
        <f>[10]Abril!$F$33</f>
        <v>94</v>
      </c>
      <c r="AE14" s="111">
        <f>[10]Abril!$F$34</f>
        <v>93</v>
      </c>
      <c r="AF14" s="116">
        <f t="shared" si="1"/>
        <v>95</v>
      </c>
      <c r="AG14" s="115">
        <f t="shared" si="2"/>
        <v>93.233333333333334</v>
      </c>
    </row>
    <row r="15" spans="1:35" x14ac:dyDescent="0.2">
      <c r="A15" s="48" t="s">
        <v>2</v>
      </c>
      <c r="B15" s="111">
        <f>[11]Abril!$F$5</f>
        <v>92</v>
      </c>
      <c r="C15" s="111">
        <f>[11]Abril!$F$6</f>
        <v>92</v>
      </c>
      <c r="D15" s="111">
        <f>[11]Abril!$F$7</f>
        <v>92</v>
      </c>
      <c r="E15" s="111">
        <f>[11]Abril!$F$8</f>
        <v>88</v>
      </c>
      <c r="F15" s="111">
        <f>[11]Abril!$F$9</f>
        <v>86</v>
      </c>
      <c r="G15" s="111">
        <f>[11]Abril!$F$10</f>
        <v>80</v>
      </c>
      <c r="H15" s="111">
        <f>[11]Abril!$F$11</f>
        <v>80</v>
      </c>
      <c r="I15" s="111">
        <f>[11]Abril!$F$12</f>
        <v>90</v>
      </c>
      <c r="J15" s="111">
        <f>[11]Abril!$F$13</f>
        <v>93</v>
      </c>
      <c r="K15" s="111">
        <f>[11]Abril!$F$14</f>
        <v>93</v>
      </c>
      <c r="L15" s="111">
        <f>[11]Abril!$F$15</f>
        <v>88</v>
      </c>
      <c r="M15" s="111">
        <f>[11]Abril!$F$16</f>
        <v>93</v>
      </c>
      <c r="N15" s="111">
        <f>[11]Abril!$F$17</f>
        <v>93</v>
      </c>
      <c r="O15" s="111">
        <f>[11]Abril!$F$18</f>
        <v>93</v>
      </c>
      <c r="P15" s="111">
        <f>[11]Abril!$F$19</f>
        <v>92</v>
      </c>
      <c r="Q15" s="111">
        <f>[11]Abril!$F$20</f>
        <v>92</v>
      </c>
      <c r="R15" s="111">
        <f>[11]Abril!$F$21</f>
        <v>91</v>
      </c>
      <c r="S15" s="111">
        <f>[11]Abril!$F$22</f>
        <v>93</v>
      </c>
      <c r="T15" s="111">
        <f>[11]Abril!$F$23</f>
        <v>94</v>
      </c>
      <c r="U15" s="111">
        <f>[11]Abril!$F$24</f>
        <v>93</v>
      </c>
      <c r="V15" s="111">
        <f>[11]Abril!$F$25</f>
        <v>92</v>
      </c>
      <c r="W15" s="111">
        <f>[11]Abril!$F$26</f>
        <v>83</v>
      </c>
      <c r="X15" s="111">
        <f>[11]Abril!$F$27</f>
        <v>78</v>
      </c>
      <c r="Y15" s="111">
        <f>[11]Abril!$F$28</f>
        <v>93</v>
      </c>
      <c r="Z15" s="111">
        <f>[11]Abril!$F$29</f>
        <v>93</v>
      </c>
      <c r="AA15" s="111">
        <f>[11]Abril!$F$30</f>
        <v>93</v>
      </c>
      <c r="AB15" s="111">
        <f>[11]Abril!$F$31</f>
        <v>93</v>
      </c>
      <c r="AC15" s="111">
        <f>[11]Abril!$F$32</f>
        <v>93</v>
      </c>
      <c r="AD15" s="111">
        <f>[11]Abril!$F$33</f>
        <v>90</v>
      </c>
      <c r="AE15" s="111">
        <f>[11]Abril!$F$34</f>
        <v>80</v>
      </c>
      <c r="AF15" s="116">
        <f t="shared" si="1"/>
        <v>94</v>
      </c>
      <c r="AG15" s="115">
        <f t="shared" si="2"/>
        <v>89.86666666666666</v>
      </c>
      <c r="AI15" s="12" t="s">
        <v>35</v>
      </c>
    </row>
    <row r="16" spans="1:35" x14ac:dyDescent="0.2">
      <c r="A16" s="48" t="s">
        <v>3</v>
      </c>
      <c r="B16" s="126">
        <f>[12]Abril!$F$5</f>
        <v>100</v>
      </c>
      <c r="C16" s="111">
        <f>[12]Abril!$F$6</f>
        <v>100</v>
      </c>
      <c r="D16" s="111">
        <f>[12]Abril!$F$7</f>
        <v>100</v>
      </c>
      <c r="E16" s="111">
        <f>[12]Abril!$F$8</f>
        <v>100</v>
      </c>
      <c r="F16" s="111">
        <f>[12]Abril!$F$9</f>
        <v>100</v>
      </c>
      <c r="G16" s="111">
        <f>[12]Abril!$F$10</f>
        <v>81</v>
      </c>
      <c r="H16" s="111">
        <f>[12]Abril!$F$11</f>
        <v>95</v>
      </c>
      <c r="I16" s="111">
        <f>[12]Abril!$F$12</f>
        <v>100</v>
      </c>
      <c r="J16" s="111">
        <f>[12]Abril!$F$13</f>
        <v>100</v>
      </c>
      <c r="K16" s="111">
        <f>[12]Abril!$F$14</f>
        <v>100</v>
      </c>
      <c r="L16" s="111">
        <f>[12]Abril!$F$15</f>
        <v>100</v>
      </c>
      <c r="M16" s="111">
        <f>[12]Abril!$F$16</f>
        <v>100</v>
      </c>
      <c r="N16" s="111">
        <f>[12]Abril!$F$17</f>
        <v>100</v>
      </c>
      <c r="O16" s="111">
        <f>[12]Abril!$F$18</f>
        <v>100</v>
      </c>
      <c r="P16" s="111">
        <f>[12]Abril!$F$19</f>
        <v>100</v>
      </c>
      <c r="Q16" s="111">
        <f>[12]Abril!$F$20</f>
        <v>100</v>
      </c>
      <c r="R16" s="111">
        <f>[12]Abril!$F$21</f>
        <v>100</v>
      </c>
      <c r="S16" s="111">
        <f>[12]Abril!$F$22</f>
        <v>90</v>
      </c>
      <c r="T16" s="111">
        <f>[12]Abril!$F$23</f>
        <v>100</v>
      </c>
      <c r="U16" s="111">
        <f>[12]Abril!$F$24</f>
        <v>100</v>
      </c>
      <c r="V16" s="111">
        <f>[12]Abril!$F$25</f>
        <v>100</v>
      </c>
      <c r="W16" s="111">
        <f>[12]Abril!$F$26</f>
        <v>79</v>
      </c>
      <c r="X16" s="111">
        <f>[12]Abril!$F$27</f>
        <v>100</v>
      </c>
      <c r="Y16" s="111">
        <f>[12]Abril!$F$28</f>
        <v>100</v>
      </c>
      <c r="Z16" s="111">
        <f>[12]Abril!$F$29</f>
        <v>91</v>
      </c>
      <c r="AA16" s="111">
        <f>[12]Abril!$F$30</f>
        <v>97</v>
      </c>
      <c r="AB16" s="111">
        <f>[12]Abril!$F$31</f>
        <v>100</v>
      </c>
      <c r="AC16" s="111">
        <f>[12]Abril!$F$32</f>
        <v>100</v>
      </c>
      <c r="AD16" s="111">
        <f>[12]Abril!$F$33</f>
        <v>100</v>
      </c>
      <c r="AE16" s="111">
        <f>[12]Abril!$F$34</f>
        <v>100</v>
      </c>
      <c r="AF16" s="116">
        <f t="shared" si="1"/>
        <v>100</v>
      </c>
      <c r="AG16" s="115">
        <f t="shared" si="2"/>
        <v>97.766666666666666</v>
      </c>
      <c r="AI16" s="12"/>
    </row>
    <row r="17" spans="1:36" hidden="1" x14ac:dyDescent="0.2">
      <c r="A17" s="48" t="s">
        <v>4</v>
      </c>
      <c r="B17" s="111" t="str">
        <f>[13]Abril!$F$5</f>
        <v>*</v>
      </c>
      <c r="C17" s="111" t="str">
        <f>[13]Abril!$F$6</f>
        <v>*</v>
      </c>
      <c r="D17" s="111" t="str">
        <f>[13]Abril!$F$7</f>
        <v>*</v>
      </c>
      <c r="E17" s="111" t="str">
        <f>[13]Abril!$F$8</f>
        <v>*</v>
      </c>
      <c r="F17" s="111" t="str">
        <f>[13]Abril!$F$9</f>
        <v>*</v>
      </c>
      <c r="G17" s="111" t="str">
        <f>[13]Abril!$F$10</f>
        <v>*</v>
      </c>
      <c r="H17" s="111" t="str">
        <f>[13]Abril!$F$11</f>
        <v>*</v>
      </c>
      <c r="I17" s="111" t="str">
        <f>[13]Abril!$F$12</f>
        <v>*</v>
      </c>
      <c r="J17" s="111" t="str">
        <f>[13]Abril!$F$13</f>
        <v>*</v>
      </c>
      <c r="K17" s="111" t="str">
        <f>[13]Abril!$F$14</f>
        <v>*</v>
      </c>
      <c r="L17" s="111" t="str">
        <f>[13]Abril!$F$15</f>
        <v>*</v>
      </c>
      <c r="M17" s="111" t="str">
        <f>[13]Abril!$F$16</f>
        <v>*</v>
      </c>
      <c r="N17" s="111" t="str">
        <f>[13]Abril!$F$17</f>
        <v>*</v>
      </c>
      <c r="O17" s="111" t="str">
        <f>[13]Abril!$F$18</f>
        <v>*</v>
      </c>
      <c r="P17" s="111" t="str">
        <f>[13]Abril!$F$19</f>
        <v>*</v>
      </c>
      <c r="Q17" s="111" t="str">
        <f>[13]Abril!$F$20</f>
        <v>*</v>
      </c>
      <c r="R17" s="111" t="str">
        <f>[13]Abril!$F$21</f>
        <v>*</v>
      </c>
      <c r="S17" s="111" t="str">
        <f>[13]Abril!$F$22</f>
        <v>*</v>
      </c>
      <c r="T17" s="111" t="str">
        <f>[13]Abril!$F$23</f>
        <v>*</v>
      </c>
      <c r="U17" s="111" t="str">
        <f>[13]Abril!$F$24</f>
        <v>*</v>
      </c>
      <c r="V17" s="111" t="str">
        <f>[13]Abril!$F$25</f>
        <v>*</v>
      </c>
      <c r="W17" s="111" t="str">
        <f>[13]Abril!$F$26</f>
        <v>*</v>
      </c>
      <c r="X17" s="111" t="str">
        <f>[13]Abril!$F$27</f>
        <v>*</v>
      </c>
      <c r="Y17" s="111" t="str">
        <f>[13]Abril!$F$28</f>
        <v>*</v>
      </c>
      <c r="Z17" s="111" t="str">
        <f>[13]Abril!$F$29</f>
        <v>*</v>
      </c>
      <c r="AA17" s="111" t="str">
        <f>[13]Abril!$F$30</f>
        <v>*</v>
      </c>
      <c r="AB17" s="111" t="str">
        <f>[13]Abril!$F$31</f>
        <v>*</v>
      </c>
      <c r="AC17" s="111" t="str">
        <f>[13]Abril!$F$32</f>
        <v>*</v>
      </c>
      <c r="AD17" s="111" t="str">
        <f>[13]Abril!$F$33</f>
        <v>*</v>
      </c>
      <c r="AE17" s="111" t="str">
        <f>[13]Abril!$F$34</f>
        <v>*</v>
      </c>
      <c r="AF17" s="116">
        <f t="shared" si="1"/>
        <v>0</v>
      </c>
      <c r="AG17" s="115" t="s">
        <v>197</v>
      </c>
      <c r="AI17" t="s">
        <v>35</v>
      </c>
    </row>
    <row r="18" spans="1:36" x14ac:dyDescent="0.2">
      <c r="A18" s="48" t="s">
        <v>5</v>
      </c>
      <c r="B18" s="111">
        <f>[14]Abril!$F$5</f>
        <v>89</v>
      </c>
      <c r="C18" s="111">
        <f>[14]Abril!$F$6</f>
        <v>91</v>
      </c>
      <c r="D18" s="111">
        <f>[14]Abril!$F$7</f>
        <v>91</v>
      </c>
      <c r="E18" s="111">
        <f>[14]Abril!$F$8</f>
        <v>88</v>
      </c>
      <c r="F18" s="111">
        <f>[14]Abril!$F$9</f>
        <v>85</v>
      </c>
      <c r="G18" s="111">
        <f>[14]Abril!$F$10</f>
        <v>76</v>
      </c>
      <c r="H18" s="111">
        <f>[14]Abril!$F$11</f>
        <v>90</v>
      </c>
      <c r="I18" s="111">
        <f>[14]Abril!$F$12</f>
        <v>88</v>
      </c>
      <c r="J18" s="111">
        <f>[14]Abril!$F$13</f>
        <v>85</v>
      </c>
      <c r="K18" s="111">
        <f>[14]Abril!$F$14</f>
        <v>90</v>
      </c>
      <c r="L18" s="111">
        <f>[14]Abril!$F$15</f>
        <v>91</v>
      </c>
      <c r="M18" s="111">
        <f>[14]Abril!$F$16</f>
        <v>91</v>
      </c>
      <c r="N18" s="111">
        <f>[14]Abril!$F$17</f>
        <v>91</v>
      </c>
      <c r="O18" s="111">
        <f>[14]Abril!$F$18</f>
        <v>82</v>
      </c>
      <c r="P18" s="111">
        <f>[14]Abril!$F$19</f>
        <v>90</v>
      </c>
      <c r="Q18" s="111">
        <f>[14]Abril!$F$20</f>
        <v>90</v>
      </c>
      <c r="R18" s="111">
        <f>[14]Abril!$F$21</f>
        <v>91</v>
      </c>
      <c r="S18" s="111">
        <f>[14]Abril!$F$22</f>
        <v>86</v>
      </c>
      <c r="T18" s="111">
        <f>[14]Abril!$F$23</f>
        <v>89</v>
      </c>
      <c r="U18" s="111">
        <f>[14]Abril!$F$24</f>
        <v>89</v>
      </c>
      <c r="V18" s="111">
        <f>[14]Abril!$F$25</f>
        <v>89</v>
      </c>
      <c r="W18" s="111">
        <f>[14]Abril!$F$26</f>
        <v>90</v>
      </c>
      <c r="X18" s="111">
        <f>[14]Abril!$F$27</f>
        <v>87</v>
      </c>
      <c r="Y18" s="111">
        <f>[14]Abril!$F$28</f>
        <v>89</v>
      </c>
      <c r="Z18" s="111">
        <f>[14]Abril!$F$29</f>
        <v>91</v>
      </c>
      <c r="AA18" s="111">
        <f>[14]Abril!$F$30</f>
        <v>89</v>
      </c>
      <c r="AB18" s="111">
        <f>[14]Abril!$F$31</f>
        <v>87</v>
      </c>
      <c r="AC18" s="111">
        <f>[14]Abril!$F$32</f>
        <v>90</v>
      </c>
      <c r="AD18" s="111">
        <f>[14]Abril!$F$33</f>
        <v>88</v>
      </c>
      <c r="AE18" s="111">
        <f>[14]Abril!$F$34</f>
        <v>87</v>
      </c>
      <c r="AF18" s="116">
        <f t="shared" si="1"/>
        <v>91</v>
      </c>
      <c r="AG18" s="115">
        <f>AVERAGE(B18:AE18)</f>
        <v>88.333333333333329</v>
      </c>
      <c r="AH18" s="12" t="s">
        <v>35</v>
      </c>
    </row>
    <row r="19" spans="1:36" hidden="1" x14ac:dyDescent="0.2">
      <c r="A19" s="48" t="s">
        <v>33</v>
      </c>
      <c r="B19" s="111" t="str">
        <f>[15]Abril!$F$5</f>
        <v>*</v>
      </c>
      <c r="C19" s="111" t="str">
        <f>[15]Abril!$F$6</f>
        <v>*</v>
      </c>
      <c r="D19" s="111" t="str">
        <f>[15]Abril!$F$7</f>
        <v>*</v>
      </c>
      <c r="E19" s="111" t="str">
        <f>[15]Abril!$F$8</f>
        <v>*</v>
      </c>
      <c r="F19" s="111" t="str">
        <f>[15]Abril!$F$9</f>
        <v>*</v>
      </c>
      <c r="G19" s="111" t="str">
        <f>[15]Abril!$F$10</f>
        <v>*</v>
      </c>
      <c r="H19" s="111" t="str">
        <f>[15]Abril!$F$11</f>
        <v>*</v>
      </c>
      <c r="I19" s="111" t="str">
        <f>[15]Abril!$F$12</f>
        <v>*</v>
      </c>
      <c r="J19" s="111" t="str">
        <f>[15]Abril!$F$13</f>
        <v>*</v>
      </c>
      <c r="K19" s="111" t="str">
        <f>[15]Abril!$F$14</f>
        <v>*</v>
      </c>
      <c r="L19" s="111" t="str">
        <f>[15]Abril!$F$15</f>
        <v>*</v>
      </c>
      <c r="M19" s="111" t="str">
        <f>[15]Abril!$F$16</f>
        <v>*</v>
      </c>
      <c r="N19" s="111" t="str">
        <f>[15]Abril!$F$17</f>
        <v>*</v>
      </c>
      <c r="O19" s="111" t="str">
        <f>[15]Abril!$F$18</f>
        <v>*</v>
      </c>
      <c r="P19" s="111" t="str">
        <f>[15]Abril!$F$19</f>
        <v>*</v>
      </c>
      <c r="Q19" s="111" t="str">
        <f>[15]Abril!$F$20</f>
        <v>*</v>
      </c>
      <c r="R19" s="111" t="str">
        <f>[15]Abril!$F$21</f>
        <v>*</v>
      </c>
      <c r="S19" s="111" t="str">
        <f>[15]Abril!$F$22</f>
        <v>*</v>
      </c>
      <c r="T19" s="111" t="str">
        <f>[15]Abril!$F$23</f>
        <v>*</v>
      </c>
      <c r="U19" s="111" t="str">
        <f>[15]Abril!$F$24</f>
        <v>*</v>
      </c>
      <c r="V19" s="111" t="str">
        <f>[15]Abril!$F$25</f>
        <v>*</v>
      </c>
      <c r="W19" s="111" t="str">
        <f>[15]Abril!$F$26</f>
        <v>*</v>
      </c>
      <c r="X19" s="111" t="str">
        <f>[15]Abril!$F$27</f>
        <v>*</v>
      </c>
      <c r="Y19" s="111" t="str">
        <f>[15]Abril!$F$28</f>
        <v>*</v>
      </c>
      <c r="Z19" s="111" t="str">
        <f>[15]Abril!$F$29</f>
        <v>*</v>
      </c>
      <c r="AA19" s="111" t="str">
        <f>[15]Abril!$F$30</f>
        <v>*</v>
      </c>
      <c r="AB19" s="111" t="str">
        <f>[15]Abril!$F$31</f>
        <v>*</v>
      </c>
      <c r="AC19" s="111" t="str">
        <f>[15]Abril!$F$32</f>
        <v>*</v>
      </c>
      <c r="AD19" s="111" t="str">
        <f>[15]Abril!$F$33</f>
        <v>*</v>
      </c>
      <c r="AE19" s="111" t="str">
        <f>[15]Abril!$F$34</f>
        <v>*</v>
      </c>
      <c r="AF19" s="116">
        <f t="shared" si="1"/>
        <v>0</v>
      </c>
      <c r="AG19" s="115" t="s">
        <v>197</v>
      </c>
    </row>
    <row r="20" spans="1:36" x14ac:dyDescent="0.2">
      <c r="A20" s="48" t="s">
        <v>6</v>
      </c>
      <c r="B20" s="111">
        <f>[16]Abril!$F$5</f>
        <v>98</v>
      </c>
      <c r="C20" s="111">
        <f>[16]Abril!$F$6</f>
        <v>99</v>
      </c>
      <c r="D20" s="111">
        <f>[16]Abril!$F$7</f>
        <v>97</v>
      </c>
      <c r="E20" s="111">
        <f>[16]Abril!$F$8</f>
        <v>97</v>
      </c>
      <c r="F20" s="111">
        <f>[16]Abril!$F$9</f>
        <v>95</v>
      </c>
      <c r="G20" s="111">
        <f>[16]Abril!$F$10</f>
        <v>93</v>
      </c>
      <c r="H20" s="111">
        <f>[16]Abril!$F$11</f>
        <v>95</v>
      </c>
      <c r="I20" s="111">
        <f>[16]Abril!$F$12</f>
        <v>99</v>
      </c>
      <c r="J20" s="111">
        <f>[16]Abril!$F$13</f>
        <v>99</v>
      </c>
      <c r="K20" s="111">
        <f>[16]Abril!$F$14</f>
        <v>99</v>
      </c>
      <c r="L20" s="111">
        <f>[16]Abril!$F$15</f>
        <v>98</v>
      </c>
      <c r="M20" s="111">
        <f>[16]Abril!$F$16</f>
        <v>98</v>
      </c>
      <c r="N20" s="111">
        <f>[16]Abril!$F$17</f>
        <v>99</v>
      </c>
      <c r="O20" s="111">
        <f>[16]Abril!$F$18</f>
        <v>98</v>
      </c>
      <c r="P20" s="111">
        <f>[16]Abril!$F$19</f>
        <v>98</v>
      </c>
      <c r="Q20" s="111">
        <f>[16]Abril!$F$20</f>
        <v>99</v>
      </c>
      <c r="R20" s="111">
        <f>[16]Abril!$F$21</f>
        <v>99</v>
      </c>
      <c r="S20" s="111">
        <f>[16]Abril!$F$22</f>
        <v>99</v>
      </c>
      <c r="T20" s="111">
        <f>[16]Abril!$F$23</f>
        <v>99</v>
      </c>
      <c r="U20" s="111">
        <f>[16]Abril!$F$24</f>
        <v>99</v>
      </c>
      <c r="V20" s="111">
        <f>[16]Abril!$F$25</f>
        <v>99</v>
      </c>
      <c r="W20" s="111">
        <f>[16]Abril!$F$26</f>
        <v>97</v>
      </c>
      <c r="X20" s="111">
        <f>[16]Abril!$F$27</f>
        <v>95</v>
      </c>
      <c r="Y20" s="111">
        <f>[16]Abril!$F$28</f>
        <v>99</v>
      </c>
      <c r="Z20" s="111">
        <f>[16]Abril!$F$29</f>
        <v>99</v>
      </c>
      <c r="AA20" s="111">
        <f>[16]Abril!$F$30</f>
        <v>99</v>
      </c>
      <c r="AB20" s="111">
        <f>[16]Abril!$F$31</f>
        <v>99</v>
      </c>
      <c r="AC20" s="111">
        <f>[16]Abril!$F$32</f>
        <v>99</v>
      </c>
      <c r="AD20" s="111">
        <f>[16]Abril!$F$33</f>
        <v>98</v>
      </c>
      <c r="AE20" s="111">
        <f>[16]Abril!$F$34</f>
        <v>99</v>
      </c>
      <c r="AF20" s="116">
        <f t="shared" si="1"/>
        <v>99</v>
      </c>
      <c r="AG20" s="115">
        <f t="shared" ref="AG20:AG26" si="3">AVERAGE(B20:AE20)</f>
        <v>98</v>
      </c>
    </row>
    <row r="21" spans="1:36" x14ac:dyDescent="0.2">
      <c r="A21" s="48" t="s">
        <v>7</v>
      </c>
      <c r="B21" s="111">
        <f>[17]Abril!$F$5</f>
        <v>99</v>
      </c>
      <c r="C21" s="111">
        <f>[17]Abril!$F$6</f>
        <v>100</v>
      </c>
      <c r="D21" s="111">
        <f>[17]Abril!$F$7</f>
        <v>100</v>
      </c>
      <c r="E21" s="111">
        <f>[17]Abril!$F$8</f>
        <v>97</v>
      </c>
      <c r="F21" s="111">
        <f>[17]Abril!$F$9</f>
        <v>88</v>
      </c>
      <c r="G21" s="111">
        <f>[17]Abril!$F$10</f>
        <v>84</v>
      </c>
      <c r="H21" s="111">
        <f>[17]Abril!$F$11</f>
        <v>83</v>
      </c>
      <c r="I21" s="111">
        <f>[17]Abril!$F$12</f>
        <v>92</v>
      </c>
      <c r="J21" s="111">
        <f>[17]Abril!$F$13</f>
        <v>100</v>
      </c>
      <c r="K21" s="111">
        <f>[17]Abril!$F$14</f>
        <v>89</v>
      </c>
      <c r="L21" s="111">
        <f>[17]Abril!$F$15</f>
        <v>89</v>
      </c>
      <c r="M21" s="111">
        <f>[17]Abril!$F$16</f>
        <v>100</v>
      </c>
      <c r="N21" s="111">
        <f>[17]Abril!$F$17</f>
        <v>100</v>
      </c>
      <c r="O21" s="111">
        <f>[17]Abril!$F$18</f>
        <v>100</v>
      </c>
      <c r="P21" s="111">
        <f>[17]Abril!$F$19</f>
        <v>98</v>
      </c>
      <c r="Q21" s="111">
        <f>[17]Abril!$F$20</f>
        <v>99</v>
      </c>
      <c r="R21" s="111">
        <f>[17]Abril!$F$21</f>
        <v>100</v>
      </c>
      <c r="S21" s="111">
        <f>[17]Abril!$F$22</f>
        <v>100</v>
      </c>
      <c r="T21" s="111">
        <f>[17]Abril!$F$23</f>
        <v>100</v>
      </c>
      <c r="U21" s="111">
        <f>[17]Abril!$F$24</f>
        <v>100</v>
      </c>
      <c r="V21" s="111">
        <f>[17]Abril!$F$25</f>
        <v>100</v>
      </c>
      <c r="W21" s="111">
        <f>[17]Abril!$F$26</f>
        <v>88</v>
      </c>
      <c r="X21" s="111">
        <f>[17]Abril!$F$27</f>
        <v>91</v>
      </c>
      <c r="Y21" s="111">
        <f>[17]Abril!$F$28</f>
        <v>100</v>
      </c>
      <c r="Z21" s="111">
        <f>[17]Abril!$F$29</f>
        <v>100</v>
      </c>
      <c r="AA21" s="111">
        <f>[17]Abril!$F$30</f>
        <v>100</v>
      </c>
      <c r="AB21" s="111">
        <f>[17]Abril!$F$31</f>
        <v>100</v>
      </c>
      <c r="AC21" s="111">
        <f>[17]Abril!$F$32</f>
        <v>100</v>
      </c>
      <c r="AD21" s="111">
        <f>[17]Abril!$F$33</f>
        <v>89</v>
      </c>
      <c r="AE21" s="111">
        <f>[17]Abril!$F$34</f>
        <v>90</v>
      </c>
      <c r="AF21" s="116">
        <f t="shared" si="1"/>
        <v>100</v>
      </c>
      <c r="AG21" s="115">
        <f t="shared" si="3"/>
        <v>95.86666666666666</v>
      </c>
      <c r="AI21" t="s">
        <v>35</v>
      </c>
    </row>
    <row r="22" spans="1:36" x14ac:dyDescent="0.2">
      <c r="A22" s="48" t="s">
        <v>148</v>
      </c>
      <c r="B22" s="111">
        <f>[18]Abril!$F$5</f>
        <v>94</v>
      </c>
      <c r="C22" s="111">
        <f>[18]Abril!$F$6</f>
        <v>95</v>
      </c>
      <c r="D22" s="111">
        <f>[18]Abril!$F$7</f>
        <v>95</v>
      </c>
      <c r="E22" s="111">
        <f>[18]Abril!$F$8</f>
        <v>90</v>
      </c>
      <c r="F22" s="111">
        <f>[18]Abril!$F$9</f>
        <v>84</v>
      </c>
      <c r="G22" s="111">
        <f>[18]Abril!$F$10</f>
        <v>85</v>
      </c>
      <c r="H22" s="111">
        <f>[18]Abril!$F$11</f>
        <v>85</v>
      </c>
      <c r="I22" s="111">
        <f>[18]Abril!$F$12</f>
        <v>90</v>
      </c>
      <c r="J22" s="111">
        <f>[18]Abril!$F$13</f>
        <v>93</v>
      </c>
      <c r="K22" s="111">
        <f>[18]Abril!$F$14</f>
        <v>89</v>
      </c>
      <c r="L22" s="111">
        <f>[18]Abril!$F$15</f>
        <v>90</v>
      </c>
      <c r="M22" s="111">
        <f>[18]Abril!$F$16</f>
        <v>95</v>
      </c>
      <c r="N22" s="111">
        <f>[18]Abril!$F$17</f>
        <v>94</v>
      </c>
      <c r="O22" s="111">
        <f>[18]Abril!$F$18</f>
        <v>95</v>
      </c>
      <c r="P22" s="111">
        <f>[18]Abril!$F$19</f>
        <v>94</v>
      </c>
      <c r="Q22" s="111">
        <f>[18]Abril!$F$20</f>
        <v>93</v>
      </c>
      <c r="R22" s="111">
        <f>[18]Abril!$F$21</f>
        <v>94</v>
      </c>
      <c r="S22" s="111">
        <f>[18]Abril!$F$22</f>
        <v>95</v>
      </c>
      <c r="T22" s="111">
        <f>[18]Abril!$F$23</f>
        <v>95</v>
      </c>
      <c r="U22" s="111">
        <f>[18]Abril!$F$24</f>
        <v>96</v>
      </c>
      <c r="V22" s="111">
        <f>[18]Abril!$F$25</f>
        <v>95</v>
      </c>
      <c r="W22" s="111">
        <f>[18]Abril!$F$26</f>
        <v>93</v>
      </c>
      <c r="X22" s="111">
        <f>[18]Abril!$F$27</f>
        <v>91</v>
      </c>
      <c r="Y22" s="111">
        <f>[18]Abril!$F$28</f>
        <v>94</v>
      </c>
      <c r="Z22" s="111">
        <f>[18]Abril!$F$29</f>
        <v>95</v>
      </c>
      <c r="AA22" s="111">
        <f>[18]Abril!$F$30</f>
        <v>96</v>
      </c>
      <c r="AB22" s="111">
        <f>[18]Abril!$F$31</f>
        <v>95</v>
      </c>
      <c r="AC22" s="111">
        <f>[18]Abril!$F$32</f>
        <v>94</v>
      </c>
      <c r="AD22" s="111">
        <f>[18]Abril!$F$33</f>
        <v>91</v>
      </c>
      <c r="AE22" s="111">
        <f>[18]Abril!$F$34</f>
        <v>92</v>
      </c>
      <c r="AF22" s="116">
        <f t="shared" si="1"/>
        <v>96</v>
      </c>
      <c r="AG22" s="115">
        <f t="shared" si="3"/>
        <v>92.566666666666663</v>
      </c>
    </row>
    <row r="23" spans="1:36" x14ac:dyDescent="0.2">
      <c r="A23" s="48" t="s">
        <v>149</v>
      </c>
      <c r="B23" s="111">
        <f>[19]Abril!$F$5</f>
        <v>96</v>
      </c>
      <c r="C23" s="111">
        <f>[19]Abril!$F$6</f>
        <v>97</v>
      </c>
      <c r="D23" s="111">
        <f>[19]Abril!$F$7</f>
        <v>97</v>
      </c>
      <c r="E23" s="111">
        <f>[19]Abril!$F$8</f>
        <v>92</v>
      </c>
      <c r="F23" s="111">
        <f>[19]Abril!$F$9</f>
        <v>88</v>
      </c>
      <c r="G23" s="111">
        <f>[19]Abril!$F$10</f>
        <v>79</v>
      </c>
      <c r="H23" s="111">
        <f>[19]Abril!$F$11</f>
        <v>84</v>
      </c>
      <c r="I23" s="111">
        <f>[19]Abril!$F$12</f>
        <v>97</v>
      </c>
      <c r="J23" s="111">
        <f>[19]Abril!$F$13</f>
        <v>95</v>
      </c>
      <c r="K23" s="111">
        <f>[19]Abril!$F$14</f>
        <v>96</v>
      </c>
      <c r="L23" s="111">
        <f>[19]Abril!$F$15</f>
        <v>97</v>
      </c>
      <c r="M23" s="111">
        <f>[19]Abril!$F$16</f>
        <v>97</v>
      </c>
      <c r="N23" s="111">
        <f>[19]Abril!$F$17</f>
        <v>97</v>
      </c>
      <c r="O23" s="111">
        <f>[19]Abril!$F$18</f>
        <v>97</v>
      </c>
      <c r="P23" s="111">
        <f>[19]Abril!$F$19</f>
        <v>96</v>
      </c>
      <c r="Q23" s="111">
        <f>[19]Abril!$F$20</f>
        <v>96</v>
      </c>
      <c r="R23" s="111">
        <f>[19]Abril!$F$21</f>
        <v>98</v>
      </c>
      <c r="S23" s="111">
        <f>[19]Abril!$F$22</f>
        <v>97</v>
      </c>
      <c r="T23" s="111">
        <f>[19]Abril!$F$23</f>
        <v>97</v>
      </c>
      <c r="U23" s="111">
        <f>[19]Abril!$F$24</f>
        <v>99</v>
      </c>
      <c r="V23" s="111">
        <f>[19]Abril!$F$25</f>
        <v>99</v>
      </c>
      <c r="W23" s="111">
        <f>[19]Abril!$F$26</f>
        <v>98</v>
      </c>
      <c r="X23" s="111">
        <f>[19]Abril!$F$27</f>
        <v>94</v>
      </c>
      <c r="Y23" s="111">
        <f>[19]Abril!$F$28</f>
        <v>97</v>
      </c>
      <c r="Z23" s="111">
        <f>[19]Abril!$F$29</f>
        <v>98</v>
      </c>
      <c r="AA23" s="111">
        <f>[19]Abril!$F$30</f>
        <v>98</v>
      </c>
      <c r="AB23" s="111">
        <f>[19]Abril!$F$31</f>
        <v>99</v>
      </c>
      <c r="AC23" s="111">
        <f>[19]Abril!$F$32</f>
        <v>99</v>
      </c>
      <c r="AD23" s="111">
        <f>[19]Abril!$F$33</f>
        <v>96</v>
      </c>
      <c r="AE23" s="111">
        <f>[19]Abril!$F$34</f>
        <v>99</v>
      </c>
      <c r="AF23" s="116">
        <f t="shared" si="1"/>
        <v>99</v>
      </c>
      <c r="AG23" s="115">
        <f t="shared" si="3"/>
        <v>95.63333333333334</v>
      </c>
      <c r="AH23" s="12" t="s">
        <v>35</v>
      </c>
    </row>
    <row r="24" spans="1:36" x14ac:dyDescent="0.2">
      <c r="A24" s="48" t="s">
        <v>150</v>
      </c>
      <c r="B24" s="111">
        <f>[20]Abril!$F$5</f>
        <v>100</v>
      </c>
      <c r="C24" s="111">
        <f>[20]Abril!$F$6</f>
        <v>100</v>
      </c>
      <c r="D24" s="111">
        <f>[20]Abril!$F$7</f>
        <v>100</v>
      </c>
      <c r="E24" s="111">
        <f>[20]Abril!$F$8</f>
        <v>100</v>
      </c>
      <c r="F24" s="111">
        <f>[20]Abril!$F$9</f>
        <v>85</v>
      </c>
      <c r="G24" s="111">
        <f>[20]Abril!$F$10</f>
        <v>100</v>
      </c>
      <c r="H24" s="111">
        <f>[20]Abril!$F$11</f>
        <v>100</v>
      </c>
      <c r="I24" s="111">
        <f>[20]Abril!$F$12</f>
        <v>100</v>
      </c>
      <c r="J24" s="111">
        <f>[20]Abril!$F$13</f>
        <v>100</v>
      </c>
      <c r="K24" s="111">
        <f>[20]Abril!$F$14</f>
        <v>95</v>
      </c>
      <c r="L24" s="111">
        <f>[20]Abril!$F$15</f>
        <v>100</v>
      </c>
      <c r="M24" s="111">
        <f>[20]Abril!$F$16</f>
        <v>100</v>
      </c>
      <c r="N24" s="111">
        <f>[20]Abril!$F$17</f>
        <v>100</v>
      </c>
      <c r="O24" s="111">
        <f>[20]Abril!$F$18</f>
        <v>100</v>
      </c>
      <c r="P24" s="111">
        <f>[20]Abril!$F$19</f>
        <v>100</v>
      </c>
      <c r="Q24" s="111">
        <f>[20]Abril!$F$20</f>
        <v>100</v>
      </c>
      <c r="R24" s="111">
        <f>[20]Abril!$F$21</f>
        <v>100</v>
      </c>
      <c r="S24" s="111">
        <f>[20]Abril!$F$22</f>
        <v>100</v>
      </c>
      <c r="T24" s="111">
        <f>[20]Abril!$F$23</f>
        <v>100</v>
      </c>
      <c r="U24" s="111">
        <f>[20]Abril!$F$24</f>
        <v>100</v>
      </c>
      <c r="V24" s="111">
        <f>[20]Abril!$F$25</f>
        <v>100</v>
      </c>
      <c r="W24" s="111">
        <f>[20]Abril!$F$26</f>
        <v>100</v>
      </c>
      <c r="X24" s="111">
        <f>[20]Abril!$F$27</f>
        <v>100</v>
      </c>
      <c r="Y24" s="111">
        <f>[20]Abril!$F$28</f>
        <v>100</v>
      </c>
      <c r="Z24" s="111">
        <f>[20]Abril!$F$29</f>
        <v>100</v>
      </c>
      <c r="AA24" s="111">
        <f>[20]Abril!$F$30</f>
        <v>100</v>
      </c>
      <c r="AB24" s="111">
        <f>[20]Abril!$F$31</f>
        <v>100</v>
      </c>
      <c r="AC24" s="111">
        <f>[20]Abril!$F$32</f>
        <v>100</v>
      </c>
      <c r="AD24" s="111">
        <f>[20]Abril!$F$33</f>
        <v>96</v>
      </c>
      <c r="AE24" s="111">
        <f>[20]Abril!$F$34</f>
        <v>100</v>
      </c>
      <c r="AF24" s="116">
        <f t="shared" si="1"/>
        <v>100</v>
      </c>
      <c r="AG24" s="115">
        <f t="shared" si="3"/>
        <v>99.2</v>
      </c>
      <c r="AI24" t="s">
        <v>35</v>
      </c>
    </row>
    <row r="25" spans="1:36" x14ac:dyDescent="0.2">
      <c r="A25" s="48" t="s">
        <v>8</v>
      </c>
      <c r="B25" s="111">
        <f>[21]Abril!$F$5</f>
        <v>97</v>
      </c>
      <c r="C25" s="111">
        <f>[21]Abril!$F$6</f>
        <v>97</v>
      </c>
      <c r="D25" s="111">
        <f>[21]Abril!$F$7</f>
        <v>96</v>
      </c>
      <c r="E25" s="111">
        <f>[21]Abril!$F$8</f>
        <v>100</v>
      </c>
      <c r="F25" s="111">
        <f>[21]Abril!$F$9</f>
        <v>84</v>
      </c>
      <c r="G25" s="111">
        <f>[21]Abril!$F$10</f>
        <v>88</v>
      </c>
      <c r="H25" s="111">
        <f>[21]Abril!$F$11</f>
        <v>88</v>
      </c>
      <c r="I25" s="111">
        <f>[21]Abril!$F$12</f>
        <v>100</v>
      </c>
      <c r="J25" s="111">
        <f>[21]Abril!$F$13</f>
        <v>100</v>
      </c>
      <c r="K25" s="111">
        <f>[21]Abril!$F$14</f>
        <v>100</v>
      </c>
      <c r="L25" s="111">
        <f>[21]Abril!$F$15</f>
        <v>100</v>
      </c>
      <c r="M25" s="111">
        <f>[21]Abril!$F$16</f>
        <v>100</v>
      </c>
      <c r="N25" s="111">
        <f>[21]Abril!$F$17</f>
        <v>100</v>
      </c>
      <c r="O25" s="111">
        <f>[21]Abril!$F$18</f>
        <v>100</v>
      </c>
      <c r="P25" s="111">
        <f>[21]Abril!$F$19</f>
        <v>100</v>
      </c>
      <c r="Q25" s="111">
        <f>[21]Abril!$F$20</f>
        <v>100</v>
      </c>
      <c r="R25" s="111">
        <f>[21]Abril!$F$21</f>
        <v>100</v>
      </c>
      <c r="S25" s="111">
        <f>[21]Abril!$F$22</f>
        <v>100</v>
      </c>
      <c r="T25" s="111">
        <f>[21]Abril!$F$23</f>
        <v>99</v>
      </c>
      <c r="U25" s="111">
        <f>[21]Abril!$F$24</f>
        <v>88</v>
      </c>
      <c r="V25" s="111">
        <f>[21]Abril!$F$25</f>
        <v>100</v>
      </c>
      <c r="W25" s="111">
        <f>[21]Abril!$F$26</f>
        <v>100</v>
      </c>
      <c r="X25" s="111">
        <f>[21]Abril!$F$27</f>
        <v>100</v>
      </c>
      <c r="Y25" s="111">
        <f>[21]Abril!$F$28</f>
        <v>100</v>
      </c>
      <c r="Z25" s="111">
        <f>[21]Abril!$F$29</f>
        <v>100</v>
      </c>
      <c r="AA25" s="111">
        <f>[21]Abril!$F$30</f>
        <v>100</v>
      </c>
      <c r="AB25" s="111" t="str">
        <f>[21]Abril!$F$31</f>
        <v>*</v>
      </c>
      <c r="AC25" s="111">
        <f>[21]Abril!$F$32</f>
        <v>96</v>
      </c>
      <c r="AD25" s="111">
        <f>[21]Abril!$F$33</f>
        <v>93</v>
      </c>
      <c r="AE25" s="111">
        <f>[21]Abril!$F$34</f>
        <v>100</v>
      </c>
      <c r="AF25" s="116">
        <f t="shared" si="1"/>
        <v>100</v>
      </c>
      <c r="AG25" s="115">
        <f t="shared" si="3"/>
        <v>97.448275862068968</v>
      </c>
      <c r="AI25" t="s">
        <v>35</v>
      </c>
    </row>
    <row r="26" spans="1:36" x14ac:dyDescent="0.2">
      <c r="A26" s="48" t="s">
        <v>9</v>
      </c>
      <c r="B26" s="111">
        <f>[22]Abril!$F$5</f>
        <v>95</v>
      </c>
      <c r="C26" s="111">
        <f>[22]Abril!$F$6</f>
        <v>93</v>
      </c>
      <c r="D26" s="111">
        <f>[22]Abril!$F$7</f>
        <v>92</v>
      </c>
      <c r="E26" s="111">
        <f>[22]Abril!$F$8</f>
        <v>89</v>
      </c>
      <c r="F26" s="111">
        <f>[22]Abril!$F$9</f>
        <v>78</v>
      </c>
      <c r="G26" s="111">
        <f>[22]Abril!$F$10</f>
        <v>83</v>
      </c>
      <c r="H26" s="111">
        <f>[22]Abril!$F$11</f>
        <v>82</v>
      </c>
      <c r="I26" s="111">
        <f>[22]Abril!$F$12</f>
        <v>92</v>
      </c>
      <c r="J26" s="111">
        <f>[22]Abril!$F$13</f>
        <v>92</v>
      </c>
      <c r="K26" s="111">
        <f>[22]Abril!$F$14</f>
        <v>86</v>
      </c>
      <c r="L26" s="111">
        <f>[22]Abril!$F$15</f>
        <v>83</v>
      </c>
      <c r="M26" s="111">
        <f>[22]Abril!$F$16</f>
        <v>96</v>
      </c>
      <c r="N26" s="111">
        <f>[22]Abril!$F$17</f>
        <v>96</v>
      </c>
      <c r="O26" s="111">
        <f>[22]Abril!$F$18</f>
        <v>97</v>
      </c>
      <c r="P26" s="111">
        <f>[22]Abril!$F$19</f>
        <v>96</v>
      </c>
      <c r="Q26" s="111">
        <f>[22]Abril!$F$20</f>
        <v>96</v>
      </c>
      <c r="R26" s="111">
        <f>[22]Abril!$F$21</f>
        <v>96</v>
      </c>
      <c r="S26" s="111">
        <f>[22]Abril!$F$22</f>
        <v>96</v>
      </c>
      <c r="T26" s="111">
        <f>[22]Abril!$F$23</f>
        <v>97</v>
      </c>
      <c r="U26" s="111">
        <f>[22]Abril!$F$24</f>
        <v>98</v>
      </c>
      <c r="V26" s="111">
        <f>[22]Abril!$F$25</f>
        <v>96</v>
      </c>
      <c r="W26" s="111">
        <f>[22]Abril!$F$26</f>
        <v>89</v>
      </c>
      <c r="X26" s="111">
        <f>[22]Abril!$F$27</f>
        <v>83</v>
      </c>
      <c r="Y26" s="111">
        <f>[22]Abril!$F$28</f>
        <v>97</v>
      </c>
      <c r="Z26" s="111">
        <f>[22]Abril!$F$29</f>
        <v>100</v>
      </c>
      <c r="AA26" s="111">
        <f>[22]Abril!$F$30</f>
        <v>97</v>
      </c>
      <c r="AB26" s="111">
        <f>[22]Abril!$F$31</f>
        <v>96</v>
      </c>
      <c r="AC26" s="111">
        <f>[22]Abril!$F$32</f>
        <v>97</v>
      </c>
      <c r="AD26" s="111">
        <f>[22]Abril!$F$33</f>
        <v>83</v>
      </c>
      <c r="AE26" s="111">
        <f>[22]Abril!$F$34</f>
        <v>75</v>
      </c>
      <c r="AF26" s="116">
        <f t="shared" si="1"/>
        <v>100</v>
      </c>
      <c r="AG26" s="115">
        <f t="shared" si="3"/>
        <v>91.533333333333331</v>
      </c>
      <c r="AI26" t="s">
        <v>35</v>
      </c>
    </row>
    <row r="27" spans="1:36" hidden="1" x14ac:dyDescent="0.2">
      <c r="A27" s="48" t="s">
        <v>32</v>
      </c>
      <c r="B27" s="111" t="str">
        <f>[23]Abril!$F$5</f>
        <v>*</v>
      </c>
      <c r="C27" s="111" t="str">
        <f>[23]Abril!$F$6</f>
        <v>*</v>
      </c>
      <c r="D27" s="111" t="str">
        <f>[23]Abril!$F$7</f>
        <v>*</v>
      </c>
      <c r="E27" s="111" t="str">
        <f>[23]Abril!$F$8</f>
        <v>*</v>
      </c>
      <c r="F27" s="111" t="str">
        <f>[23]Abril!$F$9</f>
        <v>*</v>
      </c>
      <c r="G27" s="111" t="str">
        <f>[23]Abril!$F$10</f>
        <v>*</v>
      </c>
      <c r="H27" s="111" t="str">
        <f>[23]Abril!$F$11</f>
        <v>*</v>
      </c>
      <c r="I27" s="111" t="str">
        <f>[23]Abril!$F$12</f>
        <v>*</v>
      </c>
      <c r="J27" s="111" t="str">
        <f>[23]Abril!$F$13</f>
        <v>*</v>
      </c>
      <c r="K27" s="111" t="str">
        <f>[23]Abril!$F$14</f>
        <v>*</v>
      </c>
      <c r="L27" s="111" t="str">
        <f>[23]Abril!$F$15</f>
        <v>*</v>
      </c>
      <c r="M27" s="111" t="str">
        <f>[23]Abril!$F$16</f>
        <v>*</v>
      </c>
      <c r="N27" s="111" t="str">
        <f>[23]Abril!$F$17</f>
        <v>*</v>
      </c>
      <c r="O27" s="111" t="str">
        <f>[23]Abril!$F$18</f>
        <v>*</v>
      </c>
      <c r="P27" s="111" t="str">
        <f>[23]Abril!$F$19</f>
        <v>*</v>
      </c>
      <c r="Q27" s="111" t="str">
        <f>[23]Abril!$F$20</f>
        <v>*</v>
      </c>
      <c r="R27" s="111" t="str">
        <f>[23]Abril!$F$21</f>
        <v>*</v>
      </c>
      <c r="S27" s="111" t="str">
        <f>[23]Abril!$F$22</f>
        <v>*</v>
      </c>
      <c r="T27" s="111" t="str">
        <f>[23]Abril!$F$23</f>
        <v>*</v>
      </c>
      <c r="U27" s="111" t="str">
        <f>[23]Abril!$F$24</f>
        <v>*</v>
      </c>
      <c r="V27" s="111" t="str">
        <f>[23]Abril!$F$25</f>
        <v>*</v>
      </c>
      <c r="W27" s="111" t="str">
        <f>[23]Abril!$F$26</f>
        <v>*</v>
      </c>
      <c r="X27" s="111" t="str">
        <f>[23]Abril!$F$27</f>
        <v>*</v>
      </c>
      <c r="Y27" s="111" t="str">
        <f>[23]Abril!$F$28</f>
        <v>*</v>
      </c>
      <c r="Z27" s="111" t="str">
        <f>[23]Abril!$F$29</f>
        <v>*</v>
      </c>
      <c r="AA27" s="111" t="str">
        <f>[23]Abril!$F$30</f>
        <v>*</v>
      </c>
      <c r="AB27" s="111" t="str">
        <f>[23]Abril!$F$31</f>
        <v>*</v>
      </c>
      <c r="AC27" s="111" t="str">
        <f>[23]Abril!$F$32</f>
        <v>*</v>
      </c>
      <c r="AD27" s="111" t="str">
        <f>[23]Abril!$F$33</f>
        <v>*</v>
      </c>
      <c r="AE27" s="111" t="str">
        <f>[23]Abril!$F$34</f>
        <v>*</v>
      </c>
      <c r="AF27" s="116">
        <f t="shared" si="1"/>
        <v>0</v>
      </c>
      <c r="AG27" s="115" t="s">
        <v>197</v>
      </c>
      <c r="AI27" t="s">
        <v>35</v>
      </c>
    </row>
    <row r="28" spans="1:36" hidden="1" x14ac:dyDescent="0.2">
      <c r="A28" s="48" t="s">
        <v>10</v>
      </c>
      <c r="B28" s="111" t="str">
        <f>[24]Abril!$F$5</f>
        <v>*</v>
      </c>
      <c r="C28" s="111" t="str">
        <f>[24]Abril!$F$6</f>
        <v>*</v>
      </c>
      <c r="D28" s="111" t="str">
        <f>[24]Abril!$F$7</f>
        <v>*</v>
      </c>
      <c r="E28" s="111" t="str">
        <f>[24]Abril!$F$8</f>
        <v>*</v>
      </c>
      <c r="F28" s="111" t="str">
        <f>[24]Abril!$F$9</f>
        <v>*</v>
      </c>
      <c r="G28" s="111" t="str">
        <f>[24]Abril!$F$10</f>
        <v>*</v>
      </c>
      <c r="H28" s="111" t="str">
        <f>[24]Abril!$F$11</f>
        <v>*</v>
      </c>
      <c r="I28" s="111" t="str">
        <f>[24]Abril!$F$12</f>
        <v>*</v>
      </c>
      <c r="J28" s="111" t="str">
        <f>[24]Abril!$F$13</f>
        <v>*</v>
      </c>
      <c r="K28" s="111" t="str">
        <f>[24]Abril!$F$14</f>
        <v>*</v>
      </c>
      <c r="L28" s="111" t="str">
        <f>[24]Abril!$F$15</f>
        <v>*</v>
      </c>
      <c r="M28" s="111" t="str">
        <f>[24]Abril!$F$16</f>
        <v>*</v>
      </c>
      <c r="N28" s="111" t="str">
        <f>[24]Abril!$F$17</f>
        <v>*</v>
      </c>
      <c r="O28" s="111" t="str">
        <f>[24]Abril!$F$18</f>
        <v>*</v>
      </c>
      <c r="P28" s="111" t="str">
        <f>[24]Abril!$F$19</f>
        <v>*</v>
      </c>
      <c r="Q28" s="111" t="str">
        <f>[24]Abril!$F$20</f>
        <v>*</v>
      </c>
      <c r="R28" s="111" t="str">
        <f>[24]Abril!$F$21</f>
        <v>*</v>
      </c>
      <c r="S28" s="111" t="str">
        <f>[24]Abril!$F$22</f>
        <v>*</v>
      </c>
      <c r="T28" s="111" t="str">
        <f>[24]Abril!$F$23</f>
        <v>*</v>
      </c>
      <c r="U28" s="111" t="str">
        <f>[24]Abril!$F$24</f>
        <v>*</v>
      </c>
      <c r="V28" s="111" t="str">
        <f>[24]Abril!$F$25</f>
        <v>*</v>
      </c>
      <c r="W28" s="111" t="str">
        <f>[24]Abril!$F$26</f>
        <v>*</v>
      </c>
      <c r="X28" s="111" t="str">
        <f>[24]Abril!$F$27</f>
        <v>*</v>
      </c>
      <c r="Y28" s="111" t="str">
        <f>[24]Abril!$F$28</f>
        <v>*</v>
      </c>
      <c r="Z28" s="111" t="str">
        <f>[24]Abril!$F$29</f>
        <v>*</v>
      </c>
      <c r="AA28" s="111" t="str">
        <f>[24]Abril!$F$30</f>
        <v>*</v>
      </c>
      <c r="AB28" s="111" t="str">
        <f>[24]Abril!$F$31</f>
        <v>*</v>
      </c>
      <c r="AC28" s="111" t="str">
        <f>[24]Abril!$F$32</f>
        <v>*</v>
      </c>
      <c r="AD28" s="111" t="str">
        <f>[24]Abril!$F$33</f>
        <v>*</v>
      </c>
      <c r="AE28" s="111" t="str">
        <f>[24]Abril!$F$34</f>
        <v>*</v>
      </c>
      <c r="AF28" s="116">
        <f t="shared" si="1"/>
        <v>0</v>
      </c>
      <c r="AG28" s="115" t="s">
        <v>197</v>
      </c>
      <c r="AI28" t="s">
        <v>35</v>
      </c>
    </row>
    <row r="29" spans="1:36" x14ac:dyDescent="0.2">
      <c r="A29" s="48" t="s">
        <v>151</v>
      </c>
      <c r="B29" s="111">
        <f>[25]Abril!$F$5</f>
        <v>100</v>
      </c>
      <c r="C29" s="111">
        <f>[25]Abril!$F$6</f>
        <v>100</v>
      </c>
      <c r="D29" s="111">
        <f>[25]Abril!$F$7</f>
        <v>100</v>
      </c>
      <c r="E29" s="111">
        <f>[25]Abril!$F$8</f>
        <v>100</v>
      </c>
      <c r="F29" s="111">
        <f>[25]Abril!$F$9</f>
        <v>86</v>
      </c>
      <c r="G29" s="111">
        <f>[25]Abril!$F$10</f>
        <v>88</v>
      </c>
      <c r="H29" s="111">
        <f>[25]Abril!$F$11</f>
        <v>93</v>
      </c>
      <c r="I29" s="111">
        <f>[25]Abril!$F$12</f>
        <v>96</v>
      </c>
      <c r="J29" s="111">
        <f>[25]Abril!$F$13</f>
        <v>100</v>
      </c>
      <c r="K29" s="111">
        <f>[25]Abril!$F$14</f>
        <v>93</v>
      </c>
      <c r="L29" s="111">
        <f>[25]Abril!$F$15</f>
        <v>95</v>
      </c>
      <c r="M29" s="111">
        <f>[25]Abril!$F$16</f>
        <v>100</v>
      </c>
      <c r="N29" s="111">
        <f>[25]Abril!$F$17</f>
        <v>100</v>
      </c>
      <c r="O29" s="111">
        <f>[25]Abril!$F$18</f>
        <v>100</v>
      </c>
      <c r="P29" s="111">
        <f>[25]Abril!$F$19</f>
        <v>100</v>
      </c>
      <c r="Q29" s="111">
        <f>[25]Abril!$F$20</f>
        <v>100</v>
      </c>
      <c r="R29" s="111">
        <f>[25]Abril!$F$21</f>
        <v>100</v>
      </c>
      <c r="S29" s="111">
        <f>[25]Abril!$F$22</f>
        <v>100</v>
      </c>
      <c r="T29" s="111">
        <f>[25]Abril!$F$23</f>
        <v>100</v>
      </c>
      <c r="U29" s="111">
        <f>[25]Abril!$F$24</f>
        <v>100</v>
      </c>
      <c r="V29" s="111">
        <f>[25]Abril!$F$25</f>
        <v>100</v>
      </c>
      <c r="W29" s="111">
        <f>[25]Abril!$F$26</f>
        <v>96</v>
      </c>
      <c r="X29" s="111">
        <f>[25]Abril!$F$27</f>
        <v>94</v>
      </c>
      <c r="Y29" s="111">
        <f>[25]Abril!$F$28</f>
        <v>100</v>
      </c>
      <c r="Z29" s="111">
        <f>[25]Abril!$F$29</f>
        <v>100</v>
      </c>
      <c r="AA29" s="111">
        <f>[25]Abril!$F$30</f>
        <v>100</v>
      </c>
      <c r="AB29" s="111">
        <f>[25]Abril!$F$31</f>
        <v>100</v>
      </c>
      <c r="AC29" s="111">
        <f>[25]Abril!$F$32</f>
        <v>100</v>
      </c>
      <c r="AD29" s="111">
        <f>[25]Abril!$F$33</f>
        <v>92</v>
      </c>
      <c r="AE29" s="111">
        <f>[25]Abril!$F$34</f>
        <v>96</v>
      </c>
      <c r="AF29" s="116">
        <f t="shared" si="1"/>
        <v>100</v>
      </c>
      <c r="AG29" s="115">
        <f t="shared" ref="AG29:AG46" si="4">AVERAGE(B29:AE29)</f>
        <v>97.63333333333334</v>
      </c>
      <c r="AH29" s="12" t="s">
        <v>35</v>
      </c>
    </row>
    <row r="30" spans="1:36" x14ac:dyDescent="0.2">
      <c r="A30" s="48" t="s">
        <v>11</v>
      </c>
      <c r="B30" s="111">
        <f>[26]Abril!$F$5</f>
        <v>95</v>
      </c>
      <c r="C30" s="111">
        <f>[26]Abril!$F$6</f>
        <v>96</v>
      </c>
      <c r="D30" s="111">
        <f>[26]Abril!$F$7</f>
        <v>96</v>
      </c>
      <c r="E30" s="111">
        <f>[26]Abril!$F$8</f>
        <v>90</v>
      </c>
      <c r="F30" s="111">
        <f>[26]Abril!$F$9</f>
        <v>84</v>
      </c>
      <c r="G30" s="111">
        <f>[26]Abril!$F$10</f>
        <v>90</v>
      </c>
      <c r="H30" s="111">
        <f>[26]Abril!$F$11</f>
        <v>89</v>
      </c>
      <c r="I30" s="111">
        <f>[26]Abril!$F$12</f>
        <v>94</v>
      </c>
      <c r="J30" s="111">
        <f>[26]Abril!$F$13</f>
        <v>92</v>
      </c>
      <c r="K30" s="111">
        <f>[26]Abril!$F$14</f>
        <v>85</v>
      </c>
      <c r="L30" s="111">
        <f>[26]Abril!$F$15</f>
        <v>91</v>
      </c>
      <c r="M30" s="111">
        <f>[26]Abril!$F$16</f>
        <v>96</v>
      </c>
      <c r="N30" s="111">
        <f>[26]Abril!$F$17</f>
        <v>97</v>
      </c>
      <c r="O30" s="111">
        <f>[26]Abril!$F$18</f>
        <v>95</v>
      </c>
      <c r="P30" s="111">
        <f>[26]Abril!$F$19</f>
        <v>96</v>
      </c>
      <c r="Q30" s="111">
        <f>[26]Abril!$F$20</f>
        <v>95</v>
      </c>
      <c r="R30" s="111">
        <f>[26]Abril!$F$21</f>
        <v>96</v>
      </c>
      <c r="S30" s="111">
        <f>[26]Abril!$F$22</f>
        <v>97</v>
      </c>
      <c r="T30" s="111">
        <f>[26]Abril!$F$23</f>
        <v>97</v>
      </c>
      <c r="U30" s="111">
        <f>[26]Abril!$F$24</f>
        <v>96</v>
      </c>
      <c r="V30" s="111">
        <f>[26]Abril!$F$25</f>
        <v>96</v>
      </c>
      <c r="W30" s="111">
        <f>[26]Abril!$F$26</f>
        <v>96</v>
      </c>
      <c r="X30" s="111">
        <f>[26]Abril!$F$27</f>
        <v>94</v>
      </c>
      <c r="Y30" s="111">
        <f>[26]Abril!$F$28</f>
        <v>97</v>
      </c>
      <c r="Z30" s="111">
        <f>[26]Abril!$F$29</f>
        <v>97</v>
      </c>
      <c r="AA30" s="111">
        <f>[26]Abril!$F$30</f>
        <v>97</v>
      </c>
      <c r="AB30" s="111">
        <f>[26]Abril!$F$31</f>
        <v>97</v>
      </c>
      <c r="AC30" s="111">
        <f>[26]Abril!$F$32</f>
        <v>96</v>
      </c>
      <c r="AD30" s="111">
        <f>[26]Abril!$F$33</f>
        <v>91</v>
      </c>
      <c r="AE30" s="111">
        <f>[26]Abril!$F$34</f>
        <v>94</v>
      </c>
      <c r="AF30" s="116">
        <f t="shared" si="1"/>
        <v>97</v>
      </c>
      <c r="AG30" s="115">
        <f t="shared" si="4"/>
        <v>94.066666666666663</v>
      </c>
      <c r="AI30" t="s">
        <v>35</v>
      </c>
      <c r="AJ30" t="s">
        <v>35</v>
      </c>
    </row>
    <row r="31" spans="1:36" s="5" customFormat="1" x14ac:dyDescent="0.2">
      <c r="A31" s="48" t="s">
        <v>12</v>
      </c>
      <c r="B31" s="111">
        <f>[27]Abril!$F$5</f>
        <v>94</v>
      </c>
      <c r="C31" s="111">
        <f>[27]Abril!$F$6</f>
        <v>92</v>
      </c>
      <c r="D31" s="111">
        <f>[27]Abril!$F$7</f>
        <v>92</v>
      </c>
      <c r="E31" s="111">
        <f>[27]Abril!$F$8</f>
        <v>90</v>
      </c>
      <c r="F31" s="111">
        <f>[27]Abril!$F$9</f>
        <v>81</v>
      </c>
      <c r="G31" s="111">
        <f>[27]Abril!$F$10</f>
        <v>86</v>
      </c>
      <c r="H31" s="111">
        <f>[27]Abril!$F$11</f>
        <v>88</v>
      </c>
      <c r="I31" s="111">
        <f>[27]Abril!$F$12</f>
        <v>91</v>
      </c>
      <c r="J31" s="111">
        <f>[27]Abril!$F$13</f>
        <v>88</v>
      </c>
      <c r="K31" s="111">
        <f>[27]Abril!$F$14</f>
        <v>88</v>
      </c>
      <c r="L31" s="111">
        <f>[27]Abril!$F$15</f>
        <v>84</v>
      </c>
      <c r="M31" s="111">
        <f>[27]Abril!$F$16</f>
        <v>94</v>
      </c>
      <c r="N31" s="111">
        <f>[27]Abril!$F$17</f>
        <v>94</v>
      </c>
      <c r="O31" s="111">
        <f>[27]Abril!$F$18</f>
        <v>91</v>
      </c>
      <c r="P31" s="111">
        <f>[27]Abril!$F$19</f>
        <v>94</v>
      </c>
      <c r="Q31" s="111">
        <f>[27]Abril!$F$20</f>
        <v>95</v>
      </c>
      <c r="R31" s="111">
        <f>[27]Abril!$F$21</f>
        <v>94</v>
      </c>
      <c r="S31" s="111">
        <f>[27]Abril!$F$22</f>
        <v>94</v>
      </c>
      <c r="T31" s="111">
        <f>[27]Abril!$F$23</f>
        <v>94</v>
      </c>
      <c r="U31" s="111">
        <f>[27]Abril!$F$24</f>
        <v>93</v>
      </c>
      <c r="V31" s="111">
        <f>[27]Abril!$F$25</f>
        <v>92</v>
      </c>
      <c r="W31" s="111">
        <f>[27]Abril!$F$26</f>
        <v>89</v>
      </c>
      <c r="X31" s="111">
        <f>[27]Abril!$F$27</f>
        <v>92</v>
      </c>
      <c r="Y31" s="111">
        <f>[27]Abril!$F$28</f>
        <v>93</v>
      </c>
      <c r="Z31" s="111">
        <f>[27]Abril!$F$29</f>
        <v>95</v>
      </c>
      <c r="AA31" s="111">
        <f>[27]Abril!$F$30</f>
        <v>94</v>
      </c>
      <c r="AB31" s="111">
        <f>[27]Abril!$F$31</f>
        <v>93</v>
      </c>
      <c r="AC31" s="111">
        <f>[27]Abril!$F$32</f>
        <v>94</v>
      </c>
      <c r="AD31" s="111">
        <f>[27]Abril!$F$33</f>
        <v>89</v>
      </c>
      <c r="AE31" s="111">
        <f>[27]Abril!$F$34</f>
        <v>92</v>
      </c>
      <c r="AF31" s="116">
        <f t="shared" si="1"/>
        <v>95</v>
      </c>
      <c r="AG31" s="115">
        <f t="shared" si="4"/>
        <v>91.333333333333329</v>
      </c>
    </row>
    <row r="32" spans="1:36" x14ac:dyDescent="0.2">
      <c r="A32" s="48" t="s">
        <v>13</v>
      </c>
      <c r="B32" s="111">
        <f>[28]Abril!$F$5</f>
        <v>96</v>
      </c>
      <c r="C32" s="111">
        <f>[28]Abril!$F$6</f>
        <v>100</v>
      </c>
      <c r="D32" s="111">
        <f>[28]Abril!$F$7</f>
        <v>98</v>
      </c>
      <c r="E32" s="111">
        <f>[28]Abril!$F$8</f>
        <v>95</v>
      </c>
      <c r="F32" s="111">
        <f>[28]Abril!$F$9</f>
        <v>92</v>
      </c>
      <c r="G32" s="111">
        <f>[28]Abril!$F$10</f>
        <v>90</v>
      </c>
      <c r="H32" s="111">
        <f>[28]Abril!$F$11</f>
        <v>100</v>
      </c>
      <c r="I32" s="111">
        <f>[28]Abril!$F$12</f>
        <v>99</v>
      </c>
      <c r="J32" s="111">
        <f>[28]Abril!$F$13</f>
        <v>93</v>
      </c>
      <c r="K32" s="111">
        <f>[28]Abril!$F$14</f>
        <v>100</v>
      </c>
      <c r="L32" s="111">
        <f>[28]Abril!$F$15</f>
        <v>95</v>
      </c>
      <c r="M32" s="111">
        <f>[28]Abril!$F$16</f>
        <v>99</v>
      </c>
      <c r="N32" s="111">
        <f>[28]Abril!$F$17</f>
        <v>100</v>
      </c>
      <c r="O32" s="111">
        <f>[28]Abril!$F$18</f>
        <v>96</v>
      </c>
      <c r="P32" s="111">
        <f>[28]Abril!$F$19</f>
        <v>99</v>
      </c>
      <c r="Q32" s="111">
        <f>[28]Abril!$F$20</f>
        <v>93</v>
      </c>
      <c r="R32" s="111">
        <f>[28]Abril!$F$21</f>
        <v>99</v>
      </c>
      <c r="S32" s="111">
        <f>[28]Abril!$F$22</f>
        <v>94</v>
      </c>
      <c r="T32" s="111">
        <f>[28]Abril!$F$23</f>
        <v>99</v>
      </c>
      <c r="U32" s="111">
        <f>[28]Abril!$F$24</f>
        <v>99</v>
      </c>
      <c r="V32" s="111">
        <f>[28]Abril!$F$25</f>
        <v>96</v>
      </c>
      <c r="W32" s="111">
        <f>[28]Abril!$F$26</f>
        <v>100</v>
      </c>
      <c r="X32" s="111">
        <f>[28]Abril!$F$27</f>
        <v>94</v>
      </c>
      <c r="Y32" s="111">
        <f>[28]Abril!$F$28</f>
        <v>100</v>
      </c>
      <c r="Z32" s="111">
        <f>[28]Abril!$F$29</f>
        <v>100</v>
      </c>
      <c r="AA32" s="111">
        <f>[28]Abril!$F$30</f>
        <v>100</v>
      </c>
      <c r="AB32" s="111">
        <f>[28]Abril!$F$31</f>
        <v>94</v>
      </c>
      <c r="AC32" s="111">
        <f>[28]Abril!$F$32</f>
        <v>99</v>
      </c>
      <c r="AD32" s="111">
        <f>[28]Abril!$F$33</f>
        <v>92</v>
      </c>
      <c r="AE32" s="111">
        <f>[28]Abril!$F$34</f>
        <v>95</v>
      </c>
      <c r="AF32" s="116">
        <f t="shared" si="1"/>
        <v>100</v>
      </c>
      <c r="AG32" s="115">
        <f t="shared" si="4"/>
        <v>96.86666666666666</v>
      </c>
      <c r="AI32" t="s">
        <v>35</v>
      </c>
    </row>
    <row r="33" spans="1:35" x14ac:dyDescent="0.2">
      <c r="A33" s="48" t="s">
        <v>152</v>
      </c>
      <c r="B33" s="111">
        <f>[29]Abril!$F$5</f>
        <v>97</v>
      </c>
      <c r="C33" s="111">
        <f>[29]Abril!$F$6</f>
        <v>99</v>
      </c>
      <c r="D33" s="111">
        <f>[29]Abril!$F$7</f>
        <v>99</v>
      </c>
      <c r="E33" s="111">
        <f>[29]Abril!$F$8</f>
        <v>98</v>
      </c>
      <c r="F33" s="111">
        <f>[29]Abril!$F$9</f>
        <v>92</v>
      </c>
      <c r="G33" s="111">
        <f>[29]Abril!$F$10</f>
        <v>86</v>
      </c>
      <c r="H33" s="111">
        <f>[29]Abril!$F$11</f>
        <v>94</v>
      </c>
      <c r="I33" s="111">
        <f>[29]Abril!$F$12</f>
        <v>93</v>
      </c>
      <c r="J33" s="111">
        <f>[29]Abril!$F$13</f>
        <v>96</v>
      </c>
      <c r="K33" s="111">
        <f>[29]Abril!$F$14</f>
        <v>96</v>
      </c>
      <c r="L33" s="111">
        <f>[29]Abril!$F$15</f>
        <v>98</v>
      </c>
      <c r="M33" s="111">
        <f>[29]Abril!$F$16</f>
        <v>97</v>
      </c>
      <c r="N33" s="111">
        <f>[29]Abril!$F$17</f>
        <v>98</v>
      </c>
      <c r="O33" s="111">
        <f>[29]Abril!$F$18</f>
        <v>98</v>
      </c>
      <c r="P33" s="111">
        <f>[29]Abril!$F$19</f>
        <v>98</v>
      </c>
      <c r="Q33" s="111">
        <f>[29]Abril!$F$20</f>
        <v>98</v>
      </c>
      <c r="R33" s="111">
        <f>[29]Abril!$F$21</f>
        <v>97</v>
      </c>
      <c r="S33" s="111">
        <f>[29]Abril!$F$22</f>
        <v>98</v>
      </c>
      <c r="T33" s="111">
        <f>[29]Abril!$F$23</f>
        <v>98</v>
      </c>
      <c r="U33" s="111">
        <f>[29]Abril!$F$24</f>
        <v>99</v>
      </c>
      <c r="V33" s="111">
        <f>[29]Abril!$F$25</f>
        <v>99</v>
      </c>
      <c r="W33" s="111">
        <f>[29]Abril!$F$26</f>
        <v>97</v>
      </c>
      <c r="X33" s="111">
        <f>[29]Abril!$F$27</f>
        <v>92</v>
      </c>
      <c r="Y33" s="111">
        <f>[29]Abril!$F$28</f>
        <v>98</v>
      </c>
      <c r="Z33" s="111">
        <f>[29]Abril!$F$29</f>
        <v>98</v>
      </c>
      <c r="AA33" s="111">
        <f>[29]Abril!$F$30</f>
        <v>99</v>
      </c>
      <c r="AB33" s="111">
        <f>[29]Abril!$F$31</f>
        <v>97</v>
      </c>
      <c r="AC33" s="111">
        <f>[29]Abril!$F$32</f>
        <v>98</v>
      </c>
      <c r="AD33" s="111">
        <f>[29]Abril!$F$33</f>
        <v>98</v>
      </c>
      <c r="AE33" s="111">
        <f>[29]Abril!$F$34</f>
        <v>99</v>
      </c>
      <c r="AF33" s="116">
        <f t="shared" si="1"/>
        <v>99</v>
      </c>
      <c r="AG33" s="115">
        <f t="shared" si="4"/>
        <v>96.8</v>
      </c>
      <c r="AI33" t="s">
        <v>35</v>
      </c>
    </row>
    <row r="34" spans="1:35" x14ac:dyDescent="0.2">
      <c r="A34" s="48" t="s">
        <v>123</v>
      </c>
      <c r="B34" s="111">
        <f>[30]Abril!$F$5</f>
        <v>100</v>
      </c>
      <c r="C34" s="111">
        <f>[30]Abril!$F$6</f>
        <v>100</v>
      </c>
      <c r="D34" s="111">
        <f>[30]Abril!$F$7</f>
        <v>100</v>
      </c>
      <c r="E34" s="111">
        <f>[30]Abril!$F$8</f>
        <v>100</v>
      </c>
      <c r="F34" s="111">
        <f>[30]Abril!$F$9</f>
        <v>96</v>
      </c>
      <c r="G34" s="111">
        <f>[30]Abril!$F$10</f>
        <v>79</v>
      </c>
      <c r="H34" s="111">
        <f>[30]Abril!$F$11</f>
        <v>84</v>
      </c>
      <c r="I34" s="111">
        <f>[30]Abril!$F$12</f>
        <v>100</v>
      </c>
      <c r="J34" s="111">
        <f>[30]Abril!$F$13</f>
        <v>100</v>
      </c>
      <c r="K34" s="111">
        <f>[30]Abril!$F$14</f>
        <v>100</v>
      </c>
      <c r="L34" s="111">
        <f>[30]Abril!$F$15</f>
        <v>100</v>
      </c>
      <c r="M34" s="111">
        <f>[30]Abril!$F$16</f>
        <v>100</v>
      </c>
      <c r="N34" s="111">
        <f>[30]Abril!$F$17</f>
        <v>100</v>
      </c>
      <c r="O34" s="111">
        <f>[30]Abril!$F$18</f>
        <v>100</v>
      </c>
      <c r="P34" s="111">
        <f>[30]Abril!$F$19</f>
        <v>100</v>
      </c>
      <c r="Q34" s="111">
        <f>[30]Abril!$F$20</f>
        <v>100</v>
      </c>
      <c r="R34" s="111">
        <f>[30]Abril!$F$21</f>
        <v>100</v>
      </c>
      <c r="S34" s="111">
        <f>[30]Abril!$F$22</f>
        <v>100</v>
      </c>
      <c r="T34" s="111">
        <f>[30]Abril!$F$23</f>
        <v>100</v>
      </c>
      <c r="U34" s="111">
        <f>[30]Abril!$F$24</f>
        <v>100</v>
      </c>
      <c r="V34" s="111">
        <f>[30]Abril!$F$25</f>
        <v>100</v>
      </c>
      <c r="W34" s="111">
        <f>[30]Abril!$F$26</f>
        <v>100</v>
      </c>
      <c r="X34" s="111">
        <f>[30]Abril!$F$27</f>
        <v>89</v>
      </c>
      <c r="Y34" s="111">
        <f>[30]Abril!$F$28</f>
        <v>100</v>
      </c>
      <c r="Z34" s="111">
        <f>[30]Abril!$F$29</f>
        <v>100</v>
      </c>
      <c r="AA34" s="111">
        <f>[30]Abril!$F$30</f>
        <v>100</v>
      </c>
      <c r="AB34" s="111">
        <f>[30]Abril!$F$31</f>
        <v>100</v>
      </c>
      <c r="AC34" s="111">
        <f>[30]Abril!$F$32</f>
        <v>100</v>
      </c>
      <c r="AD34" s="111">
        <f>[30]Abril!$F$33</f>
        <v>100</v>
      </c>
      <c r="AE34" s="111">
        <f>[30]Abril!$F$34</f>
        <v>100</v>
      </c>
      <c r="AF34" s="116">
        <f t="shared" si="1"/>
        <v>100</v>
      </c>
      <c r="AG34" s="115">
        <f t="shared" si="4"/>
        <v>98.266666666666666</v>
      </c>
    </row>
    <row r="35" spans="1:35" x14ac:dyDescent="0.2">
      <c r="A35" s="48" t="s">
        <v>14</v>
      </c>
      <c r="B35" s="111">
        <f>[31]Abril!$F$5</f>
        <v>92</v>
      </c>
      <c r="C35" s="111">
        <f>[31]Abril!$F$6</f>
        <v>89</v>
      </c>
      <c r="D35" s="111">
        <f>[31]Abril!$F$7</f>
        <v>90</v>
      </c>
      <c r="E35" s="111">
        <f>[31]Abril!$F$8</f>
        <v>91</v>
      </c>
      <c r="F35" s="111">
        <f>[31]Abril!$F$9</f>
        <v>90</v>
      </c>
      <c r="G35" s="111">
        <f>[31]Abril!$F$10</f>
        <v>79</v>
      </c>
      <c r="H35" s="111">
        <f>[31]Abril!$F$11</f>
        <v>79</v>
      </c>
      <c r="I35" s="111">
        <f>[31]Abril!$F$12</f>
        <v>78</v>
      </c>
      <c r="J35" s="111">
        <f>[31]Abril!$F$13</f>
        <v>89</v>
      </c>
      <c r="K35" s="111">
        <f>[31]Abril!$F$14</f>
        <v>93</v>
      </c>
      <c r="L35" s="111">
        <f>[31]Abril!$F$15</f>
        <v>93</v>
      </c>
      <c r="M35" s="111">
        <f>[31]Abril!$F$16</f>
        <v>87</v>
      </c>
      <c r="N35" s="111">
        <f>[31]Abril!$F$17</f>
        <v>94</v>
      </c>
      <c r="O35" s="111">
        <f>[31]Abril!$F$18</f>
        <v>93</v>
      </c>
      <c r="P35" s="111">
        <f>[31]Abril!$F$19</f>
        <v>92</v>
      </c>
      <c r="Q35" s="111">
        <f>[31]Abril!$F$20</f>
        <v>92</v>
      </c>
      <c r="R35" s="111">
        <f>[31]Abril!$F$21</f>
        <v>89</v>
      </c>
      <c r="S35" s="111">
        <f>[31]Abril!$F$22</f>
        <v>93</v>
      </c>
      <c r="T35" s="111">
        <f>[31]Abril!$F$23</f>
        <v>93</v>
      </c>
      <c r="U35" s="111">
        <f>[31]Abril!$F$24</f>
        <v>93</v>
      </c>
      <c r="V35" s="111">
        <f>[31]Abril!$F$25</f>
        <v>92</v>
      </c>
      <c r="W35" s="111">
        <f>[31]Abril!$F$26</f>
        <v>93</v>
      </c>
      <c r="X35" s="111">
        <f>[31]Abril!$F$27</f>
        <v>89</v>
      </c>
      <c r="Y35" s="111">
        <f>[31]Abril!$F$28</f>
        <v>93</v>
      </c>
      <c r="Z35" s="111">
        <f>[31]Abril!$F$29</f>
        <v>94</v>
      </c>
      <c r="AA35" s="111">
        <f>[31]Abril!$F$30</f>
        <v>94</v>
      </c>
      <c r="AB35" s="111">
        <f>[31]Abril!$F$31</f>
        <v>92</v>
      </c>
      <c r="AC35" s="111">
        <f>[31]Abril!$F$32</f>
        <v>93</v>
      </c>
      <c r="AD35" s="111">
        <f>[31]Abril!$F$33</f>
        <v>92</v>
      </c>
      <c r="AE35" s="111">
        <f>[31]Abril!$F$34</f>
        <v>94</v>
      </c>
      <c r="AF35" s="116">
        <f t="shared" si="1"/>
        <v>94</v>
      </c>
      <c r="AG35" s="115">
        <f t="shared" si="4"/>
        <v>90.5</v>
      </c>
    </row>
    <row r="36" spans="1:35" x14ac:dyDescent="0.2">
      <c r="A36" s="48" t="s">
        <v>153</v>
      </c>
      <c r="B36" s="111">
        <f>[32]Abril!$F$5</f>
        <v>100</v>
      </c>
      <c r="C36" s="111">
        <f>[32]Abril!$F$6</f>
        <v>100</v>
      </c>
      <c r="D36" s="111">
        <f>[32]Abril!$F$7</f>
        <v>100</v>
      </c>
      <c r="E36" s="111">
        <f>[32]Abril!$F$8</f>
        <v>100</v>
      </c>
      <c r="F36" s="111">
        <f>[32]Abril!$F$9</f>
        <v>100</v>
      </c>
      <c r="G36" s="111">
        <f>[32]Abril!$F$10</f>
        <v>100</v>
      </c>
      <c r="H36" s="111">
        <f>[32]Abril!$F$11</f>
        <v>100</v>
      </c>
      <c r="I36" s="111">
        <f>[32]Abril!$F$12</f>
        <v>100</v>
      </c>
      <c r="J36" s="111">
        <f>[32]Abril!$F$13</f>
        <v>100</v>
      </c>
      <c r="K36" s="111">
        <f>[32]Abril!$F$14</f>
        <v>100</v>
      </c>
      <c r="L36" s="111">
        <f>[32]Abril!$F$15</f>
        <v>100</v>
      </c>
      <c r="M36" s="111">
        <f>[32]Abril!$F$16</f>
        <v>100</v>
      </c>
      <c r="N36" s="111">
        <f>[32]Abril!$F$17</f>
        <v>100</v>
      </c>
      <c r="O36" s="111">
        <f>[32]Abril!$F$18</f>
        <v>100</v>
      </c>
      <c r="P36" s="111">
        <f>[32]Abril!$F$19</f>
        <v>100</v>
      </c>
      <c r="Q36" s="111">
        <f>[32]Abril!$F$20</f>
        <v>100</v>
      </c>
      <c r="R36" s="111">
        <f>[32]Abril!$F$21</f>
        <v>100</v>
      </c>
      <c r="S36" s="111">
        <f>[32]Abril!$F$22</f>
        <v>100</v>
      </c>
      <c r="T36" s="111">
        <f>[32]Abril!$F$23</f>
        <v>100</v>
      </c>
      <c r="U36" s="111">
        <f>[32]Abril!$F$24</f>
        <v>100</v>
      </c>
      <c r="V36" s="111">
        <f>[32]Abril!$F$25</f>
        <v>100</v>
      </c>
      <c r="W36" s="111">
        <f>[32]Abril!$F$26</f>
        <v>100</v>
      </c>
      <c r="X36" s="111">
        <f>[32]Abril!$F$27</f>
        <v>100</v>
      </c>
      <c r="Y36" s="111">
        <f>[32]Abril!$F$28</f>
        <v>100</v>
      </c>
      <c r="Z36" s="111">
        <f>[32]Abril!$F$29</f>
        <v>100</v>
      </c>
      <c r="AA36" s="111">
        <f>[32]Abril!$F$30</f>
        <v>100</v>
      </c>
      <c r="AB36" s="111">
        <f>[32]Abril!$F$31</f>
        <v>100</v>
      </c>
      <c r="AC36" s="111">
        <f>[32]Abril!$F$32</f>
        <v>100</v>
      </c>
      <c r="AD36" s="111">
        <f>[32]Abril!$F$33</f>
        <v>100</v>
      </c>
      <c r="AE36" s="111">
        <f>[32]Abril!$F$34</f>
        <v>100</v>
      </c>
      <c r="AF36" s="116">
        <f t="shared" si="1"/>
        <v>100</v>
      </c>
      <c r="AG36" s="115">
        <f t="shared" si="4"/>
        <v>100</v>
      </c>
    </row>
    <row r="37" spans="1:35" x14ac:dyDescent="0.2">
      <c r="A37" s="48" t="s">
        <v>15</v>
      </c>
      <c r="B37" s="111">
        <f>[33]Abril!$F$5</f>
        <v>95</v>
      </c>
      <c r="C37" s="111">
        <f>[33]Abril!$F$6</f>
        <v>95</v>
      </c>
      <c r="D37" s="111">
        <f>[33]Abril!$F$7</f>
        <v>94</v>
      </c>
      <c r="E37" s="111">
        <f>[33]Abril!$F$8</f>
        <v>94</v>
      </c>
      <c r="F37" s="111">
        <f>[33]Abril!$F$9</f>
        <v>88</v>
      </c>
      <c r="G37" s="111">
        <f>[33]Abril!$F$10</f>
        <v>91</v>
      </c>
      <c r="H37" s="111">
        <f>[33]Abril!$F$11</f>
        <v>89</v>
      </c>
      <c r="I37" s="111">
        <f>[33]Abril!$F$12</f>
        <v>95</v>
      </c>
      <c r="J37" s="111">
        <f>[33]Abril!$F$13</f>
        <v>95</v>
      </c>
      <c r="K37" s="111">
        <f>[33]Abril!$F$14</f>
        <v>84</v>
      </c>
      <c r="L37" s="111">
        <f>[33]Abril!$F$15</f>
        <v>94</v>
      </c>
      <c r="M37" s="111">
        <f>[33]Abril!$F$16</f>
        <v>95</v>
      </c>
      <c r="N37" s="111">
        <f>[33]Abril!$F$17</f>
        <v>95</v>
      </c>
      <c r="O37" s="111">
        <f>[33]Abril!$F$18</f>
        <v>95</v>
      </c>
      <c r="P37" s="111">
        <f>[33]Abril!$F$19</f>
        <v>94</v>
      </c>
      <c r="Q37" s="111">
        <f>[33]Abril!$F$20</f>
        <v>96</v>
      </c>
      <c r="R37" s="111">
        <f>[33]Abril!$F$21</f>
        <v>96</v>
      </c>
      <c r="S37" s="111">
        <f>[33]Abril!$F$22</f>
        <v>96</v>
      </c>
      <c r="T37" s="111">
        <f>[33]Abril!$F$23</f>
        <v>96</v>
      </c>
      <c r="U37" s="111">
        <f>[33]Abril!$F$24</f>
        <v>96</v>
      </c>
      <c r="V37" s="111">
        <f>[33]Abril!$F$25</f>
        <v>95</v>
      </c>
      <c r="W37" s="111">
        <f>[33]Abril!$F$26</f>
        <v>93</v>
      </c>
      <c r="X37" s="111">
        <f>[33]Abril!$F$27</f>
        <v>90</v>
      </c>
      <c r="Y37" s="111">
        <f>[33]Abril!$F$28</f>
        <v>96</v>
      </c>
      <c r="Z37" s="111">
        <f>[33]Abril!$F$29</f>
        <v>96</v>
      </c>
      <c r="AA37" s="111">
        <f>[33]Abril!$F$30</f>
        <v>96</v>
      </c>
      <c r="AB37" s="111">
        <f>[33]Abril!$F$31</f>
        <v>95</v>
      </c>
      <c r="AC37" s="111">
        <f>[33]Abril!$F$32</f>
        <v>96</v>
      </c>
      <c r="AD37" s="111">
        <f>[33]Abril!$F$33</f>
        <v>82</v>
      </c>
      <c r="AE37" s="111">
        <f>[33]Abril!$F$34</f>
        <v>78</v>
      </c>
      <c r="AF37" s="116">
        <f t="shared" si="1"/>
        <v>96</v>
      </c>
      <c r="AG37" s="115">
        <f t="shared" si="4"/>
        <v>93</v>
      </c>
      <c r="AH37" s="12" t="s">
        <v>35</v>
      </c>
      <c r="AI37" t="s">
        <v>35</v>
      </c>
    </row>
    <row r="38" spans="1:35" x14ac:dyDescent="0.2">
      <c r="A38" s="48" t="s">
        <v>16</v>
      </c>
      <c r="B38" s="111">
        <f>[34]Abril!$F$5</f>
        <v>93</v>
      </c>
      <c r="C38" s="111">
        <f>[34]Abril!$F$6</f>
        <v>95</v>
      </c>
      <c r="D38" s="111">
        <f>[34]Abril!$F$7</f>
        <v>93</v>
      </c>
      <c r="E38" s="111">
        <f>[34]Abril!$F$8</f>
        <v>91</v>
      </c>
      <c r="F38" s="111">
        <f>[34]Abril!$F$9</f>
        <v>81</v>
      </c>
      <c r="G38" s="111">
        <f>[34]Abril!$F$10</f>
        <v>85</v>
      </c>
      <c r="H38" s="111">
        <f>[34]Abril!$F$11</f>
        <v>85</v>
      </c>
      <c r="I38" s="111">
        <f>[34]Abril!$F$12</f>
        <v>87</v>
      </c>
      <c r="J38" s="111">
        <f>[34]Abril!$F$13</f>
        <v>90</v>
      </c>
      <c r="K38" s="111">
        <f>[34]Abril!$F$14</f>
        <v>81</v>
      </c>
      <c r="L38" s="111">
        <f>[34]Abril!$F$15</f>
        <v>91</v>
      </c>
      <c r="M38" s="111">
        <f>[34]Abril!$F$16</f>
        <v>93</v>
      </c>
      <c r="N38" s="111">
        <f>[34]Abril!$F$17</f>
        <v>93</v>
      </c>
      <c r="O38" s="111">
        <f>[34]Abril!$F$18</f>
        <v>93</v>
      </c>
      <c r="P38" s="111">
        <f>[34]Abril!$F$19</f>
        <v>91</v>
      </c>
      <c r="Q38" s="111">
        <f>[34]Abril!$F$20</f>
        <v>93</v>
      </c>
      <c r="R38" s="111">
        <f>[34]Abril!$F$21</f>
        <v>92</v>
      </c>
      <c r="S38" s="111">
        <f>[34]Abril!$F$22</f>
        <v>91</v>
      </c>
      <c r="T38" s="111">
        <f>[34]Abril!$F$23</f>
        <v>93</v>
      </c>
      <c r="U38" s="111">
        <f>[34]Abril!$F$24</f>
        <v>94</v>
      </c>
      <c r="V38" s="111">
        <f>[34]Abril!$F$25</f>
        <v>91</v>
      </c>
      <c r="W38" s="111">
        <f>[34]Abril!$F$26</f>
        <v>91</v>
      </c>
      <c r="X38" s="111">
        <f>[34]Abril!$F$27</f>
        <v>92</v>
      </c>
      <c r="Y38" s="111">
        <f>[34]Abril!$F$28</f>
        <v>95</v>
      </c>
      <c r="Z38" s="111">
        <f>[34]Abril!$F$29</f>
        <v>95</v>
      </c>
      <c r="AA38" s="111">
        <f>[34]Abril!$F$30</f>
        <v>90</v>
      </c>
      <c r="AB38" s="111">
        <f>[34]Abril!$F$31</f>
        <v>90</v>
      </c>
      <c r="AC38" s="111">
        <f>[34]Abril!$F$32</f>
        <v>91</v>
      </c>
      <c r="AD38" s="111">
        <f>[34]Abril!$F$33</f>
        <v>88</v>
      </c>
      <c r="AE38" s="111">
        <f>[34]Abril!$F$34</f>
        <v>91</v>
      </c>
      <c r="AF38" s="116">
        <f t="shared" si="1"/>
        <v>95</v>
      </c>
      <c r="AG38" s="115">
        <f t="shared" si="4"/>
        <v>90.63333333333334</v>
      </c>
    </row>
    <row r="39" spans="1:35" x14ac:dyDescent="0.2">
      <c r="A39" s="48" t="s">
        <v>154</v>
      </c>
      <c r="B39" s="111">
        <f>[35]Abril!$F$5</f>
        <v>100</v>
      </c>
      <c r="C39" s="111">
        <f>[35]Abril!$F$6</f>
        <v>100</v>
      </c>
      <c r="D39" s="111">
        <f>[35]Abril!$F$7</f>
        <v>100</v>
      </c>
      <c r="E39" s="111">
        <f>[35]Abril!$F$8</f>
        <v>98</v>
      </c>
      <c r="F39" s="111">
        <f>[35]Abril!$F$9</f>
        <v>94</v>
      </c>
      <c r="G39" s="111">
        <f>[35]Abril!$F$10</f>
        <v>91</v>
      </c>
      <c r="H39" s="111">
        <f>[35]Abril!$F$11</f>
        <v>90</v>
      </c>
      <c r="I39" s="111">
        <f>[35]Abril!$F$12</f>
        <v>100</v>
      </c>
      <c r="J39" s="111">
        <f>[35]Abril!$F$13</f>
        <v>100</v>
      </c>
      <c r="K39" s="111">
        <f>[35]Abril!$F$14</f>
        <v>100</v>
      </c>
      <c r="L39" s="111">
        <f>[35]Abril!$F$15</f>
        <v>100</v>
      </c>
      <c r="M39" s="111">
        <f>[35]Abril!$F$16</f>
        <v>100</v>
      </c>
      <c r="N39" s="111">
        <f>[35]Abril!$F$17</f>
        <v>100</v>
      </c>
      <c r="O39" s="111">
        <f>[35]Abril!$F$18</f>
        <v>100</v>
      </c>
      <c r="P39" s="111">
        <f>[35]Abril!$F$19</f>
        <v>100</v>
      </c>
      <c r="Q39" s="111">
        <f>[35]Abril!$F$20</f>
        <v>100</v>
      </c>
      <c r="R39" s="111">
        <f>[35]Abril!$F$21</f>
        <v>100</v>
      </c>
      <c r="S39" s="111">
        <f>[35]Abril!$F$22</f>
        <v>100</v>
      </c>
      <c r="T39" s="111">
        <f>[35]Abril!$F$23</f>
        <v>100</v>
      </c>
      <c r="U39" s="111">
        <f>[35]Abril!$F$24</f>
        <v>100</v>
      </c>
      <c r="V39" s="111">
        <f>[35]Abril!$F$25</f>
        <v>100</v>
      </c>
      <c r="W39" s="111">
        <f>[35]Abril!$F$26</f>
        <v>100</v>
      </c>
      <c r="X39" s="111">
        <f>[35]Abril!$F$27</f>
        <v>100</v>
      </c>
      <c r="Y39" s="111">
        <f>[35]Abril!$F$28</f>
        <v>100</v>
      </c>
      <c r="Z39" s="111">
        <f>[35]Abril!$F$29</f>
        <v>100</v>
      </c>
      <c r="AA39" s="111">
        <f>[35]Abril!$F$30</f>
        <v>100</v>
      </c>
      <c r="AB39" s="111">
        <f>[35]Abril!$F$31</f>
        <v>100</v>
      </c>
      <c r="AC39" s="111">
        <f>[35]Abril!$F$32</f>
        <v>99</v>
      </c>
      <c r="AD39" s="111">
        <f>[35]Abril!$F$33</f>
        <v>100</v>
      </c>
      <c r="AE39" s="111">
        <f>[35]Abril!$F$34</f>
        <v>100</v>
      </c>
      <c r="AF39" s="116">
        <f t="shared" si="1"/>
        <v>100</v>
      </c>
      <c r="AG39" s="115">
        <f t="shared" si="4"/>
        <v>99.066666666666663</v>
      </c>
    </row>
    <row r="40" spans="1:35" x14ac:dyDescent="0.2">
      <c r="A40" s="48" t="s">
        <v>17</v>
      </c>
      <c r="B40" s="111">
        <f>[36]Abril!$F$5</f>
        <v>98</v>
      </c>
      <c r="C40" s="111">
        <f>[36]Abril!$F$6</f>
        <v>100</v>
      </c>
      <c r="D40" s="111">
        <f>[36]Abril!$F$7</f>
        <v>100</v>
      </c>
      <c r="E40" s="111">
        <f>[36]Abril!$F$8</f>
        <v>96</v>
      </c>
      <c r="F40" s="111">
        <f>[36]Abril!$F$9</f>
        <v>87</v>
      </c>
      <c r="G40" s="111">
        <f>[36]Abril!$F$10</f>
        <v>92</v>
      </c>
      <c r="H40" s="111">
        <f>[36]Abril!$F$11</f>
        <v>86</v>
      </c>
      <c r="I40" s="111">
        <f>[36]Abril!$F$12</f>
        <v>97</v>
      </c>
      <c r="J40" s="111">
        <f>[36]Abril!$F$13</f>
        <v>94</v>
      </c>
      <c r="K40" s="111">
        <f>[36]Abril!$F$14</f>
        <v>88</v>
      </c>
      <c r="L40" s="111">
        <f>[36]Abril!$F$15</f>
        <v>98</v>
      </c>
      <c r="M40" s="111">
        <f>[36]Abril!$F$16</f>
        <v>99</v>
      </c>
      <c r="N40" s="111">
        <f>[36]Abril!$F$17</f>
        <v>100</v>
      </c>
      <c r="O40" s="111">
        <f>[36]Abril!$F$18</f>
        <v>100</v>
      </c>
      <c r="P40" s="111">
        <f>[36]Abril!$F$19</f>
        <v>99</v>
      </c>
      <c r="Q40" s="111">
        <f>[36]Abril!$F$20</f>
        <v>99</v>
      </c>
      <c r="R40" s="111">
        <f>[36]Abril!$F$21</f>
        <v>98</v>
      </c>
      <c r="S40" s="111">
        <f>[36]Abril!$F$22</f>
        <v>99</v>
      </c>
      <c r="T40" s="111">
        <f>[36]Abril!$F$23</f>
        <v>99</v>
      </c>
      <c r="U40" s="111">
        <f>[36]Abril!$F$24</f>
        <v>100</v>
      </c>
      <c r="V40" s="111">
        <f>[36]Abril!$F$25</f>
        <v>100</v>
      </c>
      <c r="W40" s="111">
        <f>[36]Abril!$F$26</f>
        <v>100</v>
      </c>
      <c r="X40" s="111">
        <f>[36]Abril!$F$27</f>
        <v>98</v>
      </c>
      <c r="Y40" s="111">
        <f>[36]Abril!$F$28</f>
        <v>99</v>
      </c>
      <c r="Z40" s="111">
        <f>[36]Abril!$F$29</f>
        <v>100</v>
      </c>
      <c r="AA40" s="111">
        <f>[36]Abril!$F$30</f>
        <v>100</v>
      </c>
      <c r="AB40" s="111">
        <f>[36]Abril!$F$31</f>
        <v>100</v>
      </c>
      <c r="AC40" s="111">
        <f>[36]Abril!$F$32</f>
        <v>99</v>
      </c>
      <c r="AD40" s="111">
        <f>[36]Abril!$F$33</f>
        <v>99</v>
      </c>
      <c r="AE40" s="111">
        <f>[36]Abril!$F$34</f>
        <v>100</v>
      </c>
      <c r="AF40" s="116">
        <f t="shared" si="1"/>
        <v>100</v>
      </c>
      <c r="AG40" s="115">
        <f t="shared" si="4"/>
        <v>97.466666666666669</v>
      </c>
    </row>
    <row r="41" spans="1:35" x14ac:dyDescent="0.2">
      <c r="A41" s="48" t="s">
        <v>136</v>
      </c>
      <c r="B41" s="111">
        <f>[37]Abril!$F$5</f>
        <v>100</v>
      </c>
      <c r="C41" s="111">
        <f>[37]Abril!$F$6</f>
        <v>100</v>
      </c>
      <c r="D41" s="111">
        <f>[37]Abril!$F$7</f>
        <v>100</v>
      </c>
      <c r="E41" s="111">
        <f>[37]Abril!$F$8</f>
        <v>100</v>
      </c>
      <c r="F41" s="111">
        <f>[37]Abril!$F$9</f>
        <v>100</v>
      </c>
      <c r="G41" s="111">
        <f>[37]Abril!$F$10</f>
        <v>80</v>
      </c>
      <c r="H41" s="111">
        <f>[37]Abril!$F$11</f>
        <v>86</v>
      </c>
      <c r="I41" s="111">
        <f>[37]Abril!$F$12</f>
        <v>100</v>
      </c>
      <c r="J41" s="111">
        <f>[37]Abril!$F$13</f>
        <v>100</v>
      </c>
      <c r="K41" s="111">
        <f>[37]Abril!$F$14</f>
        <v>100</v>
      </c>
      <c r="L41" s="111">
        <f>[37]Abril!$F$15</f>
        <v>100</v>
      </c>
      <c r="M41" s="111">
        <f>[37]Abril!$F$16</f>
        <v>96</v>
      </c>
      <c r="N41" s="111">
        <f>[37]Abril!$F$17</f>
        <v>100</v>
      </c>
      <c r="O41" s="111">
        <f>[37]Abril!$F$18</f>
        <v>100</v>
      </c>
      <c r="P41" s="111">
        <f>[37]Abril!$F$19</f>
        <v>100</v>
      </c>
      <c r="Q41" s="111">
        <f>[37]Abril!$F$20</f>
        <v>100</v>
      </c>
      <c r="R41" s="111">
        <f>[37]Abril!$F$21</f>
        <v>100</v>
      </c>
      <c r="S41" s="111">
        <f>[37]Abril!$F$22</f>
        <v>100</v>
      </c>
      <c r="T41" s="111">
        <f>[37]Abril!$F$23</f>
        <v>100</v>
      </c>
      <c r="U41" s="111">
        <f>[37]Abril!$F$24</f>
        <v>100</v>
      </c>
      <c r="V41" s="111">
        <f>[37]Abril!$F$25</f>
        <v>100</v>
      </c>
      <c r="W41" s="111">
        <f>[37]Abril!$F$26</f>
        <v>100</v>
      </c>
      <c r="X41" s="111">
        <f>[37]Abril!$F$27</f>
        <v>100</v>
      </c>
      <c r="Y41" s="111">
        <f>[37]Abril!$F$28</f>
        <v>100</v>
      </c>
      <c r="Z41" s="111">
        <f>[37]Abril!$F$29</f>
        <v>100</v>
      </c>
      <c r="AA41" s="111">
        <f>[37]Abril!$F$30</f>
        <v>100</v>
      </c>
      <c r="AB41" s="111">
        <f>[37]Abril!$F$31</f>
        <v>100</v>
      </c>
      <c r="AC41" s="111">
        <f>[37]Abril!$F$32</f>
        <v>100</v>
      </c>
      <c r="AD41" s="111">
        <f>[37]Abril!$F$33</f>
        <v>100</v>
      </c>
      <c r="AE41" s="111">
        <f>[37]Abril!$F$34</f>
        <v>100</v>
      </c>
      <c r="AF41" s="116">
        <f t="shared" si="1"/>
        <v>100</v>
      </c>
      <c r="AG41" s="115">
        <f t="shared" si="4"/>
        <v>98.733333333333334</v>
      </c>
    </row>
    <row r="42" spans="1:35" x14ac:dyDescent="0.2">
      <c r="A42" s="48" t="s">
        <v>18</v>
      </c>
      <c r="B42" s="111">
        <f>[38]Abril!$F$5</f>
        <v>97</v>
      </c>
      <c r="C42" s="111">
        <f>[38]Abril!$F$6</f>
        <v>96</v>
      </c>
      <c r="D42" s="111">
        <f>[38]Abril!$F$7</f>
        <v>98</v>
      </c>
      <c r="E42" s="111">
        <f>[38]Abril!$F$8</f>
        <v>88</v>
      </c>
      <c r="F42" s="111">
        <f>[38]Abril!$F$9</f>
        <v>93</v>
      </c>
      <c r="G42" s="111">
        <f>[38]Abril!$F$10</f>
        <v>90</v>
      </c>
      <c r="H42" s="111">
        <f>[38]Abril!$F$11</f>
        <v>91</v>
      </c>
      <c r="I42" s="111">
        <f>[38]Abril!$F$12</f>
        <v>94</v>
      </c>
      <c r="J42" s="111">
        <f>[38]Abril!$F$13</f>
        <v>97</v>
      </c>
      <c r="K42" s="111">
        <f>[38]Abril!$F$14</f>
        <v>98</v>
      </c>
      <c r="L42" s="111">
        <f>[38]Abril!$F$15</f>
        <v>94</v>
      </c>
      <c r="M42" s="111">
        <f>[38]Abril!$F$16</f>
        <v>93</v>
      </c>
      <c r="N42" s="111">
        <f>[38]Abril!$F$17</f>
        <v>98</v>
      </c>
      <c r="O42" s="111">
        <f>[38]Abril!$F$18</f>
        <v>98</v>
      </c>
      <c r="P42" s="111">
        <f>[38]Abril!$F$19</f>
        <v>98</v>
      </c>
      <c r="Q42" s="111">
        <f>[38]Abril!$F$20</f>
        <v>98</v>
      </c>
      <c r="R42" s="111">
        <f>[38]Abril!$F$21</f>
        <v>99</v>
      </c>
      <c r="S42" s="111">
        <f>[38]Abril!$F$22</f>
        <v>98</v>
      </c>
      <c r="T42" s="111">
        <f>[38]Abril!$F$23</f>
        <v>98</v>
      </c>
      <c r="U42" s="111">
        <f>[38]Abril!$F$24</f>
        <v>99</v>
      </c>
      <c r="V42" s="111">
        <f>[38]Abril!$F$25</f>
        <v>97</v>
      </c>
      <c r="W42" s="111">
        <f>[38]Abril!$F$26</f>
        <v>97</v>
      </c>
      <c r="X42" s="111">
        <f>[38]Abril!$F$27</f>
        <v>96</v>
      </c>
      <c r="Y42" s="111">
        <f>[38]Abril!$F$28</f>
        <v>97</v>
      </c>
      <c r="Z42" s="111">
        <f>[38]Abril!$F$29</f>
        <v>99</v>
      </c>
      <c r="AA42" s="111">
        <f>[38]Abril!$F$30</f>
        <v>97</v>
      </c>
      <c r="AB42" s="111">
        <f>[38]Abril!$F$31</f>
        <v>99</v>
      </c>
      <c r="AC42" s="111">
        <f>[38]Abril!$F$32</f>
        <v>98</v>
      </c>
      <c r="AD42" s="111">
        <f>[38]Abril!$F$33</f>
        <v>95</v>
      </c>
      <c r="AE42" s="111">
        <f>[38]Abril!$F$34</f>
        <v>94</v>
      </c>
      <c r="AF42" s="116">
        <f t="shared" si="1"/>
        <v>99</v>
      </c>
      <c r="AG42" s="115">
        <f t="shared" si="4"/>
        <v>96.13333333333334</v>
      </c>
      <c r="AI42" t="s">
        <v>35</v>
      </c>
    </row>
    <row r="43" spans="1:35" x14ac:dyDescent="0.2">
      <c r="A43" s="48" t="s">
        <v>19</v>
      </c>
      <c r="B43" s="111">
        <f>[39]Abril!$F$5</f>
        <v>100</v>
      </c>
      <c r="C43" s="111">
        <f>[39]Abril!$F$6</f>
        <v>100</v>
      </c>
      <c r="D43" s="111">
        <f>[39]Abril!$F$7</f>
        <v>98</v>
      </c>
      <c r="E43" s="111">
        <f>[39]Abril!$F$8</f>
        <v>98</v>
      </c>
      <c r="F43" s="111">
        <f>[39]Abril!$F$9</f>
        <v>99</v>
      </c>
      <c r="G43" s="111">
        <f>[39]Abril!$F$10</f>
        <v>90</v>
      </c>
      <c r="H43" s="111">
        <f>[39]Abril!$F$11</f>
        <v>92</v>
      </c>
      <c r="I43" s="111">
        <f>[39]Abril!$F$12</f>
        <v>100</v>
      </c>
      <c r="J43" s="111">
        <f>[39]Abril!$F$13</f>
        <v>100</v>
      </c>
      <c r="K43" s="111">
        <f>[39]Abril!$F$14</f>
        <v>99</v>
      </c>
      <c r="L43" s="111">
        <f>[39]Abril!$F$15</f>
        <v>90</v>
      </c>
      <c r="M43" s="111">
        <f>[39]Abril!$F$16</f>
        <v>100</v>
      </c>
      <c r="N43" s="111">
        <f>[39]Abril!$F$17</f>
        <v>100</v>
      </c>
      <c r="O43" s="111">
        <f>[39]Abril!$F$18</f>
        <v>100</v>
      </c>
      <c r="P43" s="111">
        <f>[39]Abril!$F$19</f>
        <v>100</v>
      </c>
      <c r="Q43" s="111">
        <f>[39]Abril!$F$20</f>
        <v>100</v>
      </c>
      <c r="R43" s="111">
        <f>[39]Abril!$F$21</f>
        <v>100</v>
      </c>
      <c r="S43" s="111">
        <f>[39]Abril!$F$22</f>
        <v>100</v>
      </c>
      <c r="T43" s="111">
        <f>[39]Abril!$F$23</f>
        <v>100</v>
      </c>
      <c r="U43" s="111">
        <f>[39]Abril!$F$24</f>
        <v>100</v>
      </c>
      <c r="V43" s="111">
        <f>[39]Abril!$F$25</f>
        <v>99</v>
      </c>
      <c r="W43" s="111">
        <f>[39]Abril!$F$26</f>
        <v>93</v>
      </c>
      <c r="X43" s="111">
        <f>[39]Abril!$F$27</f>
        <v>97</v>
      </c>
      <c r="Y43" s="111">
        <f>[39]Abril!$F$28</f>
        <v>100</v>
      </c>
      <c r="Z43" s="111">
        <f>[39]Abril!$F$29</f>
        <v>100</v>
      </c>
      <c r="AA43" s="111">
        <f>[39]Abril!$F$30</f>
        <v>100</v>
      </c>
      <c r="AB43" s="111">
        <f>[39]Abril!$F$31</f>
        <v>100</v>
      </c>
      <c r="AC43" s="111">
        <f>[39]Abril!$F$32</f>
        <v>100</v>
      </c>
      <c r="AD43" s="111">
        <f>[39]Abril!$F$33</f>
        <v>88</v>
      </c>
      <c r="AE43" s="111">
        <f>[39]Abril!$F$34</f>
        <v>99</v>
      </c>
      <c r="AF43" s="116">
        <f t="shared" si="1"/>
        <v>100</v>
      </c>
      <c r="AG43" s="115">
        <f t="shared" si="4"/>
        <v>98.066666666666663</v>
      </c>
      <c r="AH43" s="12" t="s">
        <v>35</v>
      </c>
      <c r="AI43" t="s">
        <v>35</v>
      </c>
    </row>
    <row r="44" spans="1:35" x14ac:dyDescent="0.2">
      <c r="A44" s="48" t="s">
        <v>23</v>
      </c>
      <c r="B44" s="111">
        <f>[40]Abril!$F$5</f>
        <v>94</v>
      </c>
      <c r="C44" s="111">
        <f>[40]Abril!$F$6</f>
        <v>94</v>
      </c>
      <c r="D44" s="111">
        <f>[40]Abril!$F$7</f>
        <v>95</v>
      </c>
      <c r="E44" s="111">
        <f>[40]Abril!$F$8</f>
        <v>92</v>
      </c>
      <c r="F44" s="111">
        <f>[40]Abril!$F$9</f>
        <v>86</v>
      </c>
      <c r="G44" s="111">
        <f>[40]Abril!$F$10</f>
        <v>85</v>
      </c>
      <c r="H44" s="111">
        <f>[40]Abril!$F$11</f>
        <v>85</v>
      </c>
      <c r="I44" s="111">
        <f>[40]Abril!$F$12</f>
        <v>90</v>
      </c>
      <c r="J44" s="111">
        <f>[40]Abril!$F$13</f>
        <v>90</v>
      </c>
      <c r="K44" s="111">
        <f>[40]Abril!$F$14</f>
        <v>90</v>
      </c>
      <c r="L44" s="111">
        <f>[40]Abril!$F$15</f>
        <v>92</v>
      </c>
      <c r="M44" s="111">
        <f>[40]Abril!$F$16</f>
        <v>94</v>
      </c>
      <c r="N44" s="111">
        <f>[40]Abril!$F$17</f>
        <v>94</v>
      </c>
      <c r="O44" s="111">
        <f>[40]Abril!$F$18</f>
        <v>95</v>
      </c>
      <c r="P44" s="111">
        <f>[40]Abril!$F$19</f>
        <v>91</v>
      </c>
      <c r="Q44" s="111">
        <f>[40]Abril!$F$20</f>
        <v>93</v>
      </c>
      <c r="R44" s="111">
        <f>[40]Abril!$F$21</f>
        <v>94</v>
      </c>
      <c r="S44" s="111">
        <f>[40]Abril!$F$22</f>
        <v>95</v>
      </c>
      <c r="T44" s="111">
        <f>[40]Abril!$F$23</f>
        <v>94</v>
      </c>
      <c r="U44" s="111">
        <f>[40]Abril!$F$24</f>
        <v>96</v>
      </c>
      <c r="V44" s="111">
        <f>[40]Abril!$F$25</f>
        <v>95</v>
      </c>
      <c r="W44" s="111">
        <f>[40]Abril!$F$26</f>
        <v>92</v>
      </c>
      <c r="X44" s="111">
        <f>[40]Abril!$F$27</f>
        <v>91</v>
      </c>
      <c r="Y44" s="111">
        <f>[40]Abril!$F$28</f>
        <v>95</v>
      </c>
      <c r="Z44" s="111">
        <f>[40]Abril!$F$29</f>
        <v>95</v>
      </c>
      <c r="AA44" s="111">
        <f>[40]Abril!$F$30</f>
        <v>95</v>
      </c>
      <c r="AB44" s="111">
        <f>[40]Abril!$F$31</f>
        <v>95</v>
      </c>
      <c r="AC44" s="111">
        <f>[40]Abril!$F$32</f>
        <v>95</v>
      </c>
      <c r="AD44" s="111">
        <f>[40]Abril!$F$33</f>
        <v>90</v>
      </c>
      <c r="AE44" s="111">
        <f>[40]Abril!$F$34</f>
        <v>93</v>
      </c>
      <c r="AF44" s="116">
        <f t="shared" si="1"/>
        <v>96</v>
      </c>
      <c r="AG44" s="115">
        <f t="shared" si="4"/>
        <v>92.5</v>
      </c>
      <c r="AI44" t="s">
        <v>35</v>
      </c>
    </row>
    <row r="45" spans="1:35" x14ac:dyDescent="0.2">
      <c r="A45" s="48" t="s">
        <v>34</v>
      </c>
      <c r="B45" s="111">
        <f>[41]Abril!$F$5</f>
        <v>100</v>
      </c>
      <c r="C45" s="111">
        <f>[41]Abril!$F$6</f>
        <v>97</v>
      </c>
      <c r="D45" s="111">
        <f>[41]Abril!$F$7</f>
        <v>100</v>
      </c>
      <c r="E45" s="111">
        <f>[41]Abril!$F$8</f>
        <v>94</v>
      </c>
      <c r="F45" s="111">
        <f>[41]Abril!$F$9</f>
        <v>100</v>
      </c>
      <c r="G45" s="111">
        <f>[41]Abril!$F$10</f>
        <v>100</v>
      </c>
      <c r="H45" s="111">
        <f>[41]Abril!$F$11</f>
        <v>98</v>
      </c>
      <c r="I45" s="111">
        <f>[41]Abril!$F$12</f>
        <v>98</v>
      </c>
      <c r="J45" s="111">
        <f>[41]Abril!$F$13</f>
        <v>100</v>
      </c>
      <c r="K45" s="111">
        <f>[41]Abril!$F$14</f>
        <v>100</v>
      </c>
      <c r="L45" s="111">
        <f>[41]Abril!$F$15</f>
        <v>96</v>
      </c>
      <c r="M45" s="111">
        <f>[41]Abril!$F$16</f>
        <v>94</v>
      </c>
      <c r="N45" s="111">
        <f>[41]Abril!$F$17</f>
        <v>99</v>
      </c>
      <c r="O45" s="111">
        <f>[41]Abril!$F$18</f>
        <v>96</v>
      </c>
      <c r="P45" s="111">
        <f>[41]Abril!$F$19</f>
        <v>97</v>
      </c>
      <c r="Q45" s="111">
        <f>[41]Abril!$F$20</f>
        <v>100</v>
      </c>
      <c r="R45" s="111">
        <f>[41]Abril!$F$21</f>
        <v>100</v>
      </c>
      <c r="S45" s="111">
        <f>[41]Abril!$F$22</f>
        <v>94</v>
      </c>
      <c r="T45" s="111">
        <f>[41]Abril!$F$23</f>
        <v>100</v>
      </c>
      <c r="U45" s="111">
        <f>[41]Abril!$F$24</f>
        <v>100</v>
      </c>
      <c r="V45" s="111">
        <f>[41]Abril!$F$25</f>
        <v>100</v>
      </c>
      <c r="W45" s="111">
        <f>[41]Abril!$F$26</f>
        <v>100</v>
      </c>
      <c r="X45" s="111">
        <f>[41]Abril!$F$27</f>
        <v>99</v>
      </c>
      <c r="Y45" s="111">
        <f>[41]Abril!$F$28</f>
        <v>100</v>
      </c>
      <c r="Z45" s="111">
        <f>[41]Abril!$F$29</f>
        <v>95</v>
      </c>
      <c r="AA45" s="111">
        <f>[41]Abril!$F$30</f>
        <v>96</v>
      </c>
      <c r="AB45" s="111">
        <f>[41]Abril!$F$31</f>
        <v>96</v>
      </c>
      <c r="AC45" s="111">
        <f>[41]Abril!$F$32</f>
        <v>100</v>
      </c>
      <c r="AD45" s="111">
        <f>[41]Abril!$F$33</f>
        <v>100</v>
      </c>
      <c r="AE45" s="111">
        <f>[41]Abril!$F$34</f>
        <v>100</v>
      </c>
      <c r="AF45" s="116">
        <f t="shared" si="1"/>
        <v>100</v>
      </c>
      <c r="AG45" s="115">
        <f t="shared" si="4"/>
        <v>98.3</v>
      </c>
      <c r="AH45" s="12" t="s">
        <v>35</v>
      </c>
      <c r="AI45" t="s">
        <v>35</v>
      </c>
    </row>
    <row r="46" spans="1:35" x14ac:dyDescent="0.2">
      <c r="A46" s="48" t="s">
        <v>20</v>
      </c>
      <c r="B46" s="111">
        <f>[42]Abril!$F$5</f>
        <v>93</v>
      </c>
      <c r="C46" s="111">
        <f>[42]Abril!$F$6</f>
        <v>87</v>
      </c>
      <c r="D46" s="111">
        <f>[42]Abril!$F$7</f>
        <v>88</v>
      </c>
      <c r="E46" s="111">
        <f>[42]Abril!$F$8</f>
        <v>88</v>
      </c>
      <c r="F46" s="111">
        <f>[42]Abril!$F$9</f>
        <v>75</v>
      </c>
      <c r="G46" s="111">
        <f>[42]Abril!$F$10</f>
        <v>72</v>
      </c>
      <c r="H46" s="111">
        <f>[42]Abril!$F$11</f>
        <v>74</v>
      </c>
      <c r="I46" s="111">
        <f>[42]Abril!$F$12</f>
        <v>89</v>
      </c>
      <c r="J46" s="111">
        <f>[42]Abril!$F$13</f>
        <v>93</v>
      </c>
      <c r="K46" s="111">
        <f>[42]Abril!$F$14</f>
        <v>93</v>
      </c>
      <c r="L46" s="111">
        <f>[42]Abril!$F$15</f>
        <v>83</v>
      </c>
      <c r="M46" s="111">
        <f>[42]Abril!$F$16</f>
        <v>77</v>
      </c>
      <c r="N46" s="111">
        <f>[42]Abril!$F$17</f>
        <v>93</v>
      </c>
      <c r="O46" s="111">
        <f>[42]Abril!$F$18</f>
        <v>86</v>
      </c>
      <c r="P46" s="111">
        <f>[42]Abril!$F$19</f>
        <v>92</v>
      </c>
      <c r="Q46" s="111">
        <f>[42]Abril!$F$20</f>
        <v>95</v>
      </c>
      <c r="R46" s="111">
        <f>[42]Abril!$F$21</f>
        <v>91</v>
      </c>
      <c r="S46" s="111">
        <f>[42]Abril!$F$22</f>
        <v>95</v>
      </c>
      <c r="T46" s="111">
        <f>[42]Abril!$F$23</f>
        <v>95</v>
      </c>
      <c r="U46" s="111">
        <f>[42]Abril!$F$24</f>
        <v>95</v>
      </c>
      <c r="V46" s="111">
        <f>[42]Abril!$F$25</f>
        <v>93</v>
      </c>
      <c r="W46" s="111">
        <f>[42]Abril!$F$26</f>
        <v>85</v>
      </c>
      <c r="X46" s="111">
        <f>[42]Abril!$F$27</f>
        <v>80</v>
      </c>
      <c r="Y46" s="111">
        <f>[42]Abril!$F$28</f>
        <v>95</v>
      </c>
      <c r="Z46" s="111">
        <f>[42]Abril!$F$29</f>
        <v>95</v>
      </c>
      <c r="AA46" s="111">
        <f>[42]Abril!$F$30</f>
        <v>95</v>
      </c>
      <c r="AB46" s="111">
        <f>[42]Abril!$F$31</f>
        <v>95</v>
      </c>
      <c r="AC46" s="111">
        <f>[42]Abril!$F$32</f>
        <v>95</v>
      </c>
      <c r="AD46" s="111">
        <f>[42]Abril!$F$33</f>
        <v>91</v>
      </c>
      <c r="AE46" s="111">
        <f>[42]Abril!$F$34</f>
        <v>91</v>
      </c>
      <c r="AF46" s="116">
        <f t="shared" si="1"/>
        <v>95</v>
      </c>
      <c r="AG46" s="115">
        <f t="shared" si="4"/>
        <v>88.966666666666669</v>
      </c>
    </row>
    <row r="47" spans="1:35" s="5" customFormat="1" ht="17.100000000000001" customHeight="1" x14ac:dyDescent="0.2">
      <c r="A47" s="49" t="s">
        <v>24</v>
      </c>
      <c r="B47" s="112">
        <f t="shared" ref="B47:AE47" si="5">MAX(B5:B46)</f>
        <v>100</v>
      </c>
      <c r="C47" s="112">
        <f t="shared" si="5"/>
        <v>100</v>
      </c>
      <c r="D47" s="112">
        <f t="shared" si="5"/>
        <v>100</v>
      </c>
      <c r="E47" s="112">
        <f t="shared" si="5"/>
        <v>100</v>
      </c>
      <c r="F47" s="112">
        <f t="shared" si="5"/>
        <v>100</v>
      </c>
      <c r="G47" s="112">
        <f t="shared" si="5"/>
        <v>100</v>
      </c>
      <c r="H47" s="112">
        <f t="shared" si="5"/>
        <v>100</v>
      </c>
      <c r="I47" s="112">
        <f t="shared" si="5"/>
        <v>100</v>
      </c>
      <c r="J47" s="112">
        <f t="shared" si="5"/>
        <v>100</v>
      </c>
      <c r="K47" s="112">
        <f t="shared" si="5"/>
        <v>100</v>
      </c>
      <c r="L47" s="112">
        <f t="shared" si="5"/>
        <v>100</v>
      </c>
      <c r="M47" s="112">
        <f t="shared" si="5"/>
        <v>100</v>
      </c>
      <c r="N47" s="112">
        <f t="shared" si="5"/>
        <v>100</v>
      </c>
      <c r="O47" s="112">
        <f t="shared" si="5"/>
        <v>100</v>
      </c>
      <c r="P47" s="112">
        <f t="shared" si="5"/>
        <v>100</v>
      </c>
      <c r="Q47" s="112">
        <f t="shared" si="5"/>
        <v>100</v>
      </c>
      <c r="R47" s="112">
        <f t="shared" si="5"/>
        <v>100</v>
      </c>
      <c r="S47" s="112">
        <f t="shared" si="5"/>
        <v>100</v>
      </c>
      <c r="T47" s="112">
        <f t="shared" si="5"/>
        <v>100</v>
      </c>
      <c r="U47" s="112">
        <f t="shared" si="5"/>
        <v>100</v>
      </c>
      <c r="V47" s="112">
        <f t="shared" si="5"/>
        <v>100</v>
      </c>
      <c r="W47" s="112">
        <f t="shared" si="5"/>
        <v>100</v>
      </c>
      <c r="X47" s="112">
        <f t="shared" si="5"/>
        <v>100</v>
      </c>
      <c r="Y47" s="112">
        <f t="shared" si="5"/>
        <v>100</v>
      </c>
      <c r="Z47" s="112">
        <f t="shared" si="5"/>
        <v>100</v>
      </c>
      <c r="AA47" s="112">
        <f t="shared" si="5"/>
        <v>100</v>
      </c>
      <c r="AB47" s="112">
        <f t="shared" si="5"/>
        <v>100</v>
      </c>
      <c r="AC47" s="112">
        <f t="shared" si="5"/>
        <v>100</v>
      </c>
      <c r="AD47" s="112">
        <f t="shared" si="5"/>
        <v>100</v>
      </c>
      <c r="AE47" s="112">
        <f t="shared" si="5"/>
        <v>100</v>
      </c>
      <c r="AF47" s="116">
        <f>MAX(AF5:AF46)</f>
        <v>100</v>
      </c>
      <c r="AG47" s="115">
        <f>AVERAGE(AG5:AG46)</f>
        <v>95.488052026618291</v>
      </c>
      <c r="AI47" s="5" t="s">
        <v>35</v>
      </c>
    </row>
    <row r="48" spans="1:35" x14ac:dyDescent="0.2">
      <c r="A48" s="105" t="s">
        <v>227</v>
      </c>
      <c r="B48" s="39"/>
      <c r="C48" s="39"/>
      <c r="D48" s="39"/>
      <c r="E48" s="39"/>
      <c r="F48" s="39"/>
      <c r="G48" s="39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45"/>
      <c r="AE48" s="50"/>
      <c r="AF48" s="43"/>
      <c r="AG48" s="44"/>
    </row>
    <row r="49" spans="1:35" x14ac:dyDescent="0.2">
      <c r="A49" s="105" t="s">
        <v>228</v>
      </c>
      <c r="B49" s="40"/>
      <c r="C49" s="40"/>
      <c r="D49" s="40"/>
      <c r="E49" s="40"/>
      <c r="F49" s="40"/>
      <c r="G49" s="40"/>
      <c r="H49" s="40"/>
      <c r="I49" s="40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8"/>
      <c r="U49" s="98"/>
      <c r="V49" s="98"/>
      <c r="W49" s="98"/>
      <c r="X49" s="98"/>
      <c r="Y49" s="96"/>
      <c r="Z49" s="96"/>
      <c r="AA49" s="96"/>
      <c r="AB49" s="96"/>
      <c r="AC49" s="96"/>
      <c r="AD49" s="96"/>
      <c r="AE49" s="96"/>
      <c r="AF49" s="43"/>
      <c r="AG49" s="42"/>
    </row>
    <row r="50" spans="1:35" x14ac:dyDescent="0.2">
      <c r="A50" s="41"/>
      <c r="B50" s="96"/>
      <c r="C50" s="96"/>
      <c r="D50" s="96"/>
      <c r="E50" s="96"/>
      <c r="F50" s="96"/>
      <c r="G50" s="96"/>
      <c r="H50" s="96"/>
      <c r="I50" s="96"/>
      <c r="J50" s="97"/>
      <c r="K50" s="97"/>
      <c r="L50" s="97"/>
      <c r="M50" s="97"/>
      <c r="N50" s="97"/>
      <c r="O50" s="97"/>
      <c r="P50" s="97"/>
      <c r="Q50" s="96"/>
      <c r="R50" s="96"/>
      <c r="S50" s="96"/>
      <c r="T50" s="99"/>
      <c r="U50" s="99"/>
      <c r="V50" s="99"/>
      <c r="W50" s="99"/>
      <c r="X50" s="99"/>
      <c r="Y50" s="96"/>
      <c r="Z50" s="96"/>
      <c r="AA50" s="96"/>
      <c r="AB50" s="96"/>
      <c r="AC50" s="96"/>
      <c r="AD50" s="45"/>
      <c r="AE50" s="45"/>
      <c r="AF50" s="43"/>
      <c r="AG50" s="42"/>
      <c r="AH50" s="12" t="s">
        <v>35</v>
      </c>
    </row>
    <row r="51" spans="1:35" x14ac:dyDescent="0.2">
      <c r="A51" s="96"/>
      <c r="B51" s="96"/>
      <c r="C51" s="96"/>
      <c r="D51" s="96"/>
      <c r="E51" s="96"/>
      <c r="F51" s="39"/>
      <c r="G51" s="39"/>
      <c r="H51" s="39"/>
      <c r="I51" s="39"/>
      <c r="J51" s="39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45"/>
      <c r="AF51" s="43"/>
      <c r="AG51" s="75"/>
    </row>
    <row r="52" spans="1:35" x14ac:dyDescent="0.2">
      <c r="A52" s="41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45"/>
      <c r="AF52" s="43"/>
      <c r="AG52" s="44"/>
      <c r="AI52" t="s">
        <v>35</v>
      </c>
    </row>
    <row r="53" spans="1:35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46"/>
      <c r="AF53" s="43"/>
      <c r="AG53" s="44"/>
    </row>
    <row r="54" spans="1:35" ht="13.5" thickBot="1" x14ac:dyDescent="0.25">
      <c r="A54" s="51"/>
      <c r="B54" s="52"/>
      <c r="C54" s="52"/>
      <c r="D54" s="52"/>
      <c r="E54" s="52"/>
      <c r="F54" s="52"/>
      <c r="G54" s="52" t="s">
        <v>35</v>
      </c>
      <c r="H54" s="52"/>
      <c r="I54" s="52"/>
      <c r="J54" s="52"/>
      <c r="K54" s="52"/>
      <c r="L54" s="52" t="s">
        <v>35</v>
      </c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3"/>
      <c r="AG54" s="76"/>
    </row>
    <row r="55" spans="1:35" x14ac:dyDescent="0.2">
      <c r="AI55" t="s">
        <v>35</v>
      </c>
    </row>
    <row r="56" spans="1:35" x14ac:dyDescent="0.2">
      <c r="U56" s="2" t="s">
        <v>35</v>
      </c>
      <c r="Y56" s="2" t="s">
        <v>35</v>
      </c>
      <c r="AI56" t="s">
        <v>35</v>
      </c>
    </row>
    <row r="57" spans="1:35" x14ac:dyDescent="0.2">
      <c r="L57" s="2" t="s">
        <v>35</v>
      </c>
      <c r="Q57" s="2" t="s">
        <v>35</v>
      </c>
      <c r="U57" s="2" t="s">
        <v>35</v>
      </c>
      <c r="AD57" s="2" t="s">
        <v>35</v>
      </c>
      <c r="AI57" t="s">
        <v>35</v>
      </c>
    </row>
    <row r="58" spans="1:35" x14ac:dyDescent="0.2">
      <c r="O58" s="2" t="s">
        <v>35</v>
      </c>
      <c r="AB58" s="2" t="s">
        <v>35</v>
      </c>
      <c r="AF58" s="7" t="s">
        <v>35</v>
      </c>
    </row>
    <row r="59" spans="1:35" x14ac:dyDescent="0.2">
      <c r="G59" s="2" t="s">
        <v>35</v>
      </c>
      <c r="L59" s="2" t="s">
        <v>35</v>
      </c>
      <c r="AI59" s="12" t="s">
        <v>35</v>
      </c>
    </row>
    <row r="60" spans="1:35" x14ac:dyDescent="0.2">
      <c r="P60" s="2" t="s">
        <v>200</v>
      </c>
      <c r="S60" s="2" t="s">
        <v>35</v>
      </c>
      <c r="U60" s="2" t="s">
        <v>35</v>
      </c>
      <c r="V60" s="2" t="s">
        <v>35</v>
      </c>
      <c r="Y60" s="2" t="s">
        <v>35</v>
      </c>
      <c r="AD60" s="2" t="s">
        <v>35</v>
      </c>
    </row>
    <row r="61" spans="1:35" x14ac:dyDescent="0.2">
      <c r="L61" s="2" t="s">
        <v>35</v>
      </c>
      <c r="S61" s="2" t="s">
        <v>35</v>
      </c>
      <c r="T61" s="2" t="s">
        <v>35</v>
      </c>
      <c r="Z61" s="2" t="s">
        <v>35</v>
      </c>
      <c r="AA61" s="2" t="s">
        <v>35</v>
      </c>
      <c r="AB61" s="2" t="s">
        <v>35</v>
      </c>
      <c r="AE61" s="2" t="s">
        <v>35</v>
      </c>
    </row>
    <row r="62" spans="1:35" x14ac:dyDescent="0.2">
      <c r="V62" s="2" t="s">
        <v>35</v>
      </c>
      <c r="W62" s="2" t="s">
        <v>35</v>
      </c>
      <c r="X62" s="2" t="s">
        <v>35</v>
      </c>
      <c r="Y62" s="2" t="s">
        <v>35</v>
      </c>
      <c r="AF62" s="7" t="s">
        <v>35</v>
      </c>
    </row>
    <row r="63" spans="1:35" x14ac:dyDescent="0.2">
      <c r="G63" s="2" t="s">
        <v>35</v>
      </c>
      <c r="P63" s="2" t="s">
        <v>35</v>
      </c>
      <c r="V63" s="2" t="s">
        <v>35</v>
      </c>
      <c r="Y63" s="2" t="s">
        <v>35</v>
      </c>
      <c r="AE63" s="2" t="s">
        <v>35</v>
      </c>
    </row>
    <row r="64" spans="1:35" x14ac:dyDescent="0.2">
      <c r="R64" s="2" t="s">
        <v>35</v>
      </c>
      <c r="U64" s="2" t="s">
        <v>35</v>
      </c>
    </row>
    <row r="65" spans="12:30" x14ac:dyDescent="0.2">
      <c r="L65" s="2" t="s">
        <v>35</v>
      </c>
      <c r="Y65" s="2" t="s">
        <v>35</v>
      </c>
      <c r="AC65" s="2" t="s">
        <v>35</v>
      </c>
      <c r="AD65" s="2" t="s">
        <v>35</v>
      </c>
    </row>
    <row r="67" spans="12:30" x14ac:dyDescent="0.2">
      <c r="N67" s="2" t="s">
        <v>35</v>
      </c>
    </row>
    <row r="68" spans="12:30" x14ac:dyDescent="0.2">
      <c r="U68" s="2" t="s">
        <v>35</v>
      </c>
    </row>
    <row r="73" spans="12:30" x14ac:dyDescent="0.2">
      <c r="W73" s="2" t="s">
        <v>35</v>
      </c>
    </row>
  </sheetData>
  <mergeCells count="33">
    <mergeCell ref="A1:AG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A2:A4"/>
    <mergeCell ref="S3:S4"/>
    <mergeCell ref="B2:AG2"/>
    <mergeCell ref="AE3:AE4"/>
    <mergeCell ref="B3:B4"/>
    <mergeCell ref="C3:C4"/>
    <mergeCell ref="D3:D4"/>
    <mergeCell ref="N3:N4"/>
    <mergeCell ref="G3:G4"/>
    <mergeCell ref="E3:E4"/>
    <mergeCell ref="F3:F4"/>
    <mergeCell ref="M3:M4"/>
    <mergeCell ref="K3:K4"/>
    <mergeCell ref="L3:L4"/>
    <mergeCell ref="H3:H4"/>
    <mergeCell ref="J3:J4"/>
    <mergeCell ref="I3:I4"/>
    <mergeCell ref="T3:T4"/>
    <mergeCell ref="Z3:Z4"/>
    <mergeCell ref="U3:U4"/>
    <mergeCell ref="V3:V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opLeftCell="A4" zoomScale="90" zoomScaleNormal="90" workbookViewId="0">
      <selection activeCell="AM34" sqref="AM34"/>
    </sheetView>
  </sheetViews>
  <sheetFormatPr defaultRowHeight="12.75" x14ac:dyDescent="0.2"/>
  <cols>
    <col min="1" max="1" width="19" style="2" customWidth="1"/>
    <col min="2" max="4" width="5" style="2" customWidth="1"/>
    <col min="5" max="5" width="5.140625" style="2" customWidth="1"/>
    <col min="6" max="6" width="5" style="2" customWidth="1"/>
    <col min="7" max="7" width="5.140625" style="2" customWidth="1"/>
    <col min="8" max="9" width="5" style="2" customWidth="1"/>
    <col min="10" max="10" width="5.42578125" style="2" customWidth="1"/>
    <col min="11" max="11" width="5.140625" style="2" customWidth="1"/>
    <col min="12" max="12" width="5" style="2" customWidth="1"/>
    <col min="13" max="13" width="5.140625" style="2" customWidth="1"/>
    <col min="14" max="14" width="5" style="2" customWidth="1"/>
    <col min="15" max="15" width="5.28515625" style="2" customWidth="1"/>
    <col min="16" max="16" width="5" style="2" customWidth="1"/>
    <col min="17" max="17" width="5.28515625" style="2" customWidth="1"/>
    <col min="18" max="18" width="5.140625" style="2" customWidth="1"/>
    <col min="19" max="19" width="6.42578125" style="2" bestFit="1" customWidth="1"/>
    <col min="20" max="22" width="5.140625" style="2" customWidth="1"/>
    <col min="23" max="24" width="5.28515625" style="2" customWidth="1"/>
    <col min="25" max="25" width="5.42578125" style="2" customWidth="1"/>
    <col min="26" max="27" width="5.140625" style="2" customWidth="1"/>
    <col min="28" max="28" width="5" style="2" customWidth="1"/>
    <col min="29" max="29" width="5.28515625" style="2" customWidth="1"/>
    <col min="30" max="30" width="5.140625" style="2" customWidth="1"/>
    <col min="31" max="31" width="5.7109375" style="2" customWidth="1"/>
    <col min="32" max="32" width="7" style="6" bestFit="1" customWidth="1"/>
    <col min="33" max="33" width="6.85546875" style="1" customWidth="1"/>
  </cols>
  <sheetData>
    <row r="1" spans="1:37" ht="20.100000000000001" customHeight="1" x14ac:dyDescent="0.2">
      <c r="A1" s="137" t="s">
        <v>205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9"/>
    </row>
    <row r="2" spans="1:37" s="4" customFormat="1" ht="20.100000000000001" customHeight="1" x14ac:dyDescent="0.2">
      <c r="A2" s="140" t="s">
        <v>21</v>
      </c>
      <c r="B2" s="135" t="s">
        <v>249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6"/>
    </row>
    <row r="3" spans="1:37" s="5" customFormat="1" ht="20.100000000000001" customHeight="1" x14ac:dyDescent="0.2">
      <c r="A3" s="140"/>
      <c r="B3" s="134">
        <v>1</v>
      </c>
      <c r="C3" s="134">
        <f>SUM(B3+1)</f>
        <v>2</v>
      </c>
      <c r="D3" s="134">
        <f t="shared" ref="D3:AD3" si="0">SUM(C3+1)</f>
        <v>3</v>
      </c>
      <c r="E3" s="134">
        <f t="shared" si="0"/>
        <v>4</v>
      </c>
      <c r="F3" s="134">
        <f t="shared" si="0"/>
        <v>5</v>
      </c>
      <c r="G3" s="134">
        <f t="shared" si="0"/>
        <v>6</v>
      </c>
      <c r="H3" s="134">
        <f t="shared" si="0"/>
        <v>7</v>
      </c>
      <c r="I3" s="134">
        <f t="shared" si="0"/>
        <v>8</v>
      </c>
      <c r="J3" s="134">
        <f t="shared" si="0"/>
        <v>9</v>
      </c>
      <c r="K3" s="134">
        <f t="shared" si="0"/>
        <v>10</v>
      </c>
      <c r="L3" s="134">
        <f t="shared" si="0"/>
        <v>11</v>
      </c>
      <c r="M3" s="134">
        <f t="shared" si="0"/>
        <v>12</v>
      </c>
      <c r="N3" s="134">
        <f t="shared" si="0"/>
        <v>13</v>
      </c>
      <c r="O3" s="134">
        <f t="shared" si="0"/>
        <v>14</v>
      </c>
      <c r="P3" s="134">
        <f t="shared" si="0"/>
        <v>15</v>
      </c>
      <c r="Q3" s="134">
        <f t="shared" si="0"/>
        <v>16</v>
      </c>
      <c r="R3" s="134">
        <f t="shared" si="0"/>
        <v>17</v>
      </c>
      <c r="S3" s="134">
        <f t="shared" si="0"/>
        <v>18</v>
      </c>
      <c r="T3" s="134">
        <f t="shared" si="0"/>
        <v>19</v>
      </c>
      <c r="U3" s="134">
        <f t="shared" si="0"/>
        <v>20</v>
      </c>
      <c r="V3" s="134">
        <f t="shared" si="0"/>
        <v>21</v>
      </c>
      <c r="W3" s="134">
        <f t="shared" si="0"/>
        <v>22</v>
      </c>
      <c r="X3" s="134">
        <f t="shared" si="0"/>
        <v>23</v>
      </c>
      <c r="Y3" s="134">
        <f t="shared" si="0"/>
        <v>24</v>
      </c>
      <c r="Z3" s="134">
        <f t="shared" si="0"/>
        <v>25</v>
      </c>
      <c r="AA3" s="134">
        <f t="shared" si="0"/>
        <v>26</v>
      </c>
      <c r="AB3" s="134">
        <f t="shared" si="0"/>
        <v>27</v>
      </c>
      <c r="AC3" s="134">
        <f t="shared" si="0"/>
        <v>28</v>
      </c>
      <c r="AD3" s="134">
        <f t="shared" si="0"/>
        <v>29</v>
      </c>
      <c r="AE3" s="134">
        <v>30</v>
      </c>
      <c r="AF3" s="100" t="s">
        <v>28</v>
      </c>
      <c r="AG3" s="101" t="s">
        <v>26</v>
      </c>
    </row>
    <row r="4" spans="1:37" s="5" customFormat="1" ht="20.100000000000001" customHeight="1" x14ac:dyDescent="0.2">
      <c r="A4" s="140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00" t="s">
        <v>25</v>
      </c>
      <c r="AG4" s="101" t="s">
        <v>25</v>
      </c>
    </row>
    <row r="5" spans="1:37" s="5" customFormat="1" x14ac:dyDescent="0.2">
      <c r="A5" s="48" t="s">
        <v>30</v>
      </c>
      <c r="B5" s="109">
        <f>[1]Abril!$G$5</f>
        <v>43</v>
      </c>
      <c r="C5" s="109">
        <f>[1]Abril!$G$6</f>
        <v>37</v>
      </c>
      <c r="D5" s="109">
        <f>[1]Abril!$G$7</f>
        <v>44</v>
      </c>
      <c r="E5" s="109">
        <f>[1]Abril!$G$8</f>
        <v>54</v>
      </c>
      <c r="F5" s="109">
        <f>[1]Abril!$G$9</f>
        <v>53</v>
      </c>
      <c r="G5" s="109">
        <f>[1]Abril!$G$10</f>
        <v>51</v>
      </c>
      <c r="H5" s="109">
        <f>[1]Abril!$G$11</f>
        <v>45</v>
      </c>
      <c r="I5" s="109">
        <f>[1]Abril!$G$12</f>
        <v>50</v>
      </c>
      <c r="J5" s="109">
        <f>[1]Abril!$G$13</f>
        <v>57</v>
      </c>
      <c r="K5" s="109">
        <f>[1]Abril!$G$14</f>
        <v>47</v>
      </c>
      <c r="L5" s="109">
        <f>[1]Abril!$G$15</f>
        <v>38</v>
      </c>
      <c r="M5" s="109">
        <f>[1]Abril!$G$16</f>
        <v>39</v>
      </c>
      <c r="N5" s="109">
        <f>[1]Abril!$G$17</f>
        <v>49</v>
      </c>
      <c r="O5" s="109">
        <f>[1]Abril!$G$18</f>
        <v>49</v>
      </c>
      <c r="P5" s="109">
        <f>[1]Abril!$G$19</f>
        <v>68</v>
      </c>
      <c r="Q5" s="109">
        <f>[1]Abril!$G$20</f>
        <v>63</v>
      </c>
      <c r="R5" s="109">
        <f>[1]Abril!$G$21</f>
        <v>53</v>
      </c>
      <c r="S5" s="109">
        <f>[1]Abril!$G$22</f>
        <v>90</v>
      </c>
      <c r="T5" s="109">
        <f>[1]Abril!$G$23</f>
        <v>91</v>
      </c>
      <c r="U5" s="109">
        <f>[1]Abril!$G$24</f>
        <v>68</v>
      </c>
      <c r="V5" s="109">
        <f>[1]Abril!$G$25</f>
        <v>58</v>
      </c>
      <c r="W5" s="109">
        <f>[1]Abril!$G$26</f>
        <v>52</v>
      </c>
      <c r="X5" s="109">
        <f>[1]Abril!$G$27</f>
        <v>41</v>
      </c>
      <c r="Y5" s="109">
        <f>[1]Abril!$G$28</f>
        <v>72</v>
      </c>
      <c r="Z5" s="109">
        <f>[1]Abril!$G$29</f>
        <v>61</v>
      </c>
      <c r="AA5" s="109">
        <f>[1]Abril!$G$30</f>
        <v>58</v>
      </c>
      <c r="AB5" s="109">
        <f>[1]Abril!$G$31</f>
        <v>59</v>
      </c>
      <c r="AC5" s="109">
        <f>[1]Abril!$G$32</f>
        <v>70</v>
      </c>
      <c r="AD5" s="109">
        <f>[1]Abril!$G$33</f>
        <v>46</v>
      </c>
      <c r="AE5" s="109">
        <f>[1]Abril!$G$34</f>
        <v>32</v>
      </c>
      <c r="AF5" s="116">
        <f t="shared" ref="AF5:AF46" si="1">MIN(B5:AE5)</f>
        <v>32</v>
      </c>
      <c r="AG5" s="115">
        <f t="shared" ref="AG5:AG16" si="2">AVERAGE(B5:AE5)</f>
        <v>54.6</v>
      </c>
    </row>
    <row r="6" spans="1:37" x14ac:dyDescent="0.2">
      <c r="A6" s="48" t="s">
        <v>0</v>
      </c>
      <c r="B6" s="111">
        <f>[2]Abril!$G$5</f>
        <v>64</v>
      </c>
      <c r="C6" s="111">
        <f>[2]Abril!$G$6</f>
        <v>56</v>
      </c>
      <c r="D6" s="111">
        <f>[2]Abril!$G$7</f>
        <v>53</v>
      </c>
      <c r="E6" s="111">
        <f>[2]Abril!$G$8</f>
        <v>64</v>
      </c>
      <c r="F6" s="111">
        <f>[2]Abril!$G$9</f>
        <v>56</v>
      </c>
      <c r="G6" s="111">
        <f>[2]Abril!$G$10</f>
        <v>52</v>
      </c>
      <c r="H6" s="111">
        <f>[2]Abril!$G$11</f>
        <v>49</v>
      </c>
      <c r="I6" s="111">
        <f>[2]Abril!$G$12</f>
        <v>75</v>
      </c>
      <c r="J6" s="111">
        <f>[2]Abril!$G$13</f>
        <v>46</v>
      </c>
      <c r="K6" s="111">
        <f>[2]Abril!$G$14</f>
        <v>49</v>
      </c>
      <c r="L6" s="111">
        <f>[2]Abril!$G$15</f>
        <v>56</v>
      </c>
      <c r="M6" s="111">
        <f>[2]Abril!$G$16</f>
        <v>85</v>
      </c>
      <c r="N6" s="111">
        <f>[2]Abril!$G$17</f>
        <v>71</v>
      </c>
      <c r="O6" s="111">
        <f>[2]Abril!$G$18</f>
        <v>57</v>
      </c>
      <c r="P6" s="111">
        <f>[2]Abril!$G$19</f>
        <v>73</v>
      </c>
      <c r="Q6" s="111">
        <f>[2]Abril!$G$20</f>
        <v>68</v>
      </c>
      <c r="R6" s="111">
        <f>[2]Abril!$G$21</f>
        <v>80</v>
      </c>
      <c r="S6" s="111" t="str">
        <f>[2]Abril!$G$22</f>
        <v>*</v>
      </c>
      <c r="T6" s="111">
        <f>[2]Abril!$G$23</f>
        <v>74</v>
      </c>
      <c r="U6" s="111">
        <f>[2]Abril!$G$24</f>
        <v>60</v>
      </c>
      <c r="V6" s="111">
        <f>[2]Abril!$G$25</f>
        <v>52</v>
      </c>
      <c r="W6" s="111">
        <f>[2]Abril!$G$26</f>
        <v>54</v>
      </c>
      <c r="X6" s="111">
        <f>[2]Abril!$G$27</f>
        <v>51</v>
      </c>
      <c r="Y6" s="111">
        <f>[2]Abril!$G$28</f>
        <v>81</v>
      </c>
      <c r="Z6" s="111">
        <f>[2]Abril!$G$29</f>
        <v>82</v>
      </c>
      <c r="AA6" s="111">
        <f>[2]Abril!$G$30</f>
        <v>62</v>
      </c>
      <c r="AB6" s="111">
        <f>[2]Abril!$G$31</f>
        <v>90</v>
      </c>
      <c r="AC6" s="111">
        <f>[2]Abril!$G$32</f>
        <v>55</v>
      </c>
      <c r="AD6" s="111">
        <f>[2]Abril!$G$33</f>
        <v>28</v>
      </c>
      <c r="AE6" s="111">
        <f>[2]Abril!$G$34</f>
        <v>29</v>
      </c>
      <c r="AF6" s="116">
        <f t="shared" si="1"/>
        <v>28</v>
      </c>
      <c r="AG6" s="115">
        <f t="shared" si="2"/>
        <v>61.103448275862071</v>
      </c>
    </row>
    <row r="7" spans="1:37" x14ac:dyDescent="0.2">
      <c r="A7" s="48" t="s">
        <v>85</v>
      </c>
      <c r="B7" s="111">
        <f>[3]Abril!$G$5</f>
        <v>54</v>
      </c>
      <c r="C7" s="111">
        <f>[3]Abril!$G$6</f>
        <v>50</v>
      </c>
      <c r="D7" s="111">
        <f>[3]Abril!$G$7</f>
        <v>52</v>
      </c>
      <c r="E7" s="111">
        <f>[3]Abril!$G$8</f>
        <v>52</v>
      </c>
      <c r="F7" s="111">
        <f>[3]Abril!$G$9</f>
        <v>51</v>
      </c>
      <c r="G7" s="111">
        <f>[3]Abril!$G$10</f>
        <v>44</v>
      </c>
      <c r="H7" s="111">
        <f>[3]Abril!$G$11</f>
        <v>46</v>
      </c>
      <c r="I7" s="111">
        <f>[3]Abril!$G$12</f>
        <v>53</v>
      </c>
      <c r="J7" s="111">
        <f>[3]Abril!$G$13</f>
        <v>59</v>
      </c>
      <c r="K7" s="111">
        <f>[3]Abril!$G$14</f>
        <v>51</v>
      </c>
      <c r="L7" s="111">
        <f>[3]Abril!$G$15</f>
        <v>47</v>
      </c>
      <c r="M7" s="111">
        <f>[3]Abril!$G$16</f>
        <v>62</v>
      </c>
      <c r="N7" s="111">
        <f>[3]Abril!$G$17</f>
        <v>63</v>
      </c>
      <c r="O7" s="111">
        <f>[3]Abril!$G$18</f>
        <v>53</v>
      </c>
      <c r="P7" s="111">
        <f>[3]Abril!$G$19</f>
        <v>65</v>
      </c>
      <c r="Q7" s="111">
        <f>[3]Abril!$G$20</f>
        <v>77</v>
      </c>
      <c r="R7" s="111">
        <f>[3]Abril!$G$21</f>
        <v>60</v>
      </c>
      <c r="S7" s="111">
        <f>[3]Abril!$G$22</f>
        <v>89</v>
      </c>
      <c r="T7" s="111">
        <f>[3]Abril!$G$23</f>
        <v>84</v>
      </c>
      <c r="U7" s="111">
        <f>[3]Abril!$G$24</f>
        <v>72</v>
      </c>
      <c r="V7" s="111">
        <f>[3]Abril!$G$25</f>
        <v>60</v>
      </c>
      <c r="W7" s="111">
        <f>[3]Abril!$G$26</f>
        <v>54</v>
      </c>
      <c r="X7" s="111">
        <f>[3]Abril!$G$27</f>
        <v>47</v>
      </c>
      <c r="Y7" s="111">
        <f>[3]Abril!$G$28</f>
        <v>68</v>
      </c>
      <c r="Z7" s="111">
        <f>[3]Abril!$G$29</f>
        <v>74</v>
      </c>
      <c r="AA7" s="111">
        <f>[3]Abril!$G$30</f>
        <v>67</v>
      </c>
      <c r="AB7" s="111">
        <f>[3]Abril!$G$31</f>
        <v>76</v>
      </c>
      <c r="AC7" s="111">
        <f>[3]Abril!$G$32</f>
        <v>66</v>
      </c>
      <c r="AD7" s="111">
        <f>[3]Abril!$G$33</f>
        <v>32</v>
      </c>
      <c r="AE7" s="111">
        <f>[3]Abril!$G$34</f>
        <v>40</v>
      </c>
      <c r="AF7" s="116">
        <f t="shared" si="1"/>
        <v>32</v>
      </c>
      <c r="AG7" s="115">
        <f t="shared" si="2"/>
        <v>58.93333333333333</v>
      </c>
    </row>
    <row r="8" spans="1:37" x14ac:dyDescent="0.2">
      <c r="A8" s="48" t="s">
        <v>1</v>
      </c>
      <c r="B8" s="111">
        <f>[4]Abril!$G$5</f>
        <v>58</v>
      </c>
      <c r="C8" s="111">
        <f>[4]Abril!$G$6</f>
        <v>56</v>
      </c>
      <c r="D8" s="111">
        <f>[4]Abril!$G$7</f>
        <v>40</v>
      </c>
      <c r="E8" s="111">
        <f>[4]Abril!$G$8</f>
        <v>51</v>
      </c>
      <c r="F8" s="111">
        <f>[4]Abril!$G$9</f>
        <v>53</v>
      </c>
      <c r="G8" s="111">
        <f>[4]Abril!$G$10</f>
        <v>47</v>
      </c>
      <c r="H8" s="111">
        <f>[4]Abril!$G$11</f>
        <v>40</v>
      </c>
      <c r="I8" s="111">
        <f>[4]Abril!$G$12</f>
        <v>52</v>
      </c>
      <c r="J8" s="111">
        <f>[4]Abril!$G$13</f>
        <v>47</v>
      </c>
      <c r="K8" s="111">
        <f>[4]Abril!$G$14</f>
        <v>43</v>
      </c>
      <c r="L8" s="111">
        <f>[4]Abril!$G$15</f>
        <v>41</v>
      </c>
      <c r="M8" s="111">
        <f>[4]Abril!$G$16</f>
        <v>56</v>
      </c>
      <c r="N8" s="111">
        <f>[4]Abril!$G$17</f>
        <v>61</v>
      </c>
      <c r="O8" s="111">
        <f>[4]Abril!$G$18</f>
        <v>54</v>
      </c>
      <c r="P8" s="111">
        <f>[4]Abril!$G$19</f>
        <v>49</v>
      </c>
      <c r="Q8" s="111">
        <f>[4]Abril!$G$20</f>
        <v>50</v>
      </c>
      <c r="R8" s="111">
        <f>[4]Abril!$G$21</f>
        <v>55</v>
      </c>
      <c r="S8" s="111">
        <f>[4]Abril!$G$22</f>
        <v>80</v>
      </c>
      <c r="T8" s="111">
        <f>[4]Abril!$G$23</f>
        <v>79</v>
      </c>
      <c r="U8" s="111">
        <f>[4]Abril!$G$24</f>
        <v>60</v>
      </c>
      <c r="V8" s="111">
        <f>[4]Abril!$G$25</f>
        <v>50</v>
      </c>
      <c r="W8" s="111">
        <f>[4]Abril!$G$26</f>
        <v>49</v>
      </c>
      <c r="X8" s="111">
        <f>[4]Abril!$G$27</f>
        <v>58</v>
      </c>
      <c r="Y8" s="111">
        <f>[4]Abril!$G$28</f>
        <v>61</v>
      </c>
      <c r="Z8" s="111">
        <f>[4]Abril!$G$29</f>
        <v>71</v>
      </c>
      <c r="AA8" s="111">
        <f>[4]Abril!$G$30</f>
        <v>59</v>
      </c>
      <c r="AB8" s="111">
        <f>[4]Abril!$G$31</f>
        <v>69</v>
      </c>
      <c r="AC8" s="111">
        <f>[4]Abril!$G$32</f>
        <v>61</v>
      </c>
      <c r="AD8" s="111">
        <f>[4]Abril!$G$33</f>
        <v>38</v>
      </c>
      <c r="AE8" s="111">
        <f>[4]Abril!$G$34</f>
        <v>33</v>
      </c>
      <c r="AF8" s="116">
        <f t="shared" si="1"/>
        <v>33</v>
      </c>
      <c r="AG8" s="115">
        <f t="shared" si="2"/>
        <v>54.033333333333331</v>
      </c>
    </row>
    <row r="9" spans="1:37" x14ac:dyDescent="0.2">
      <c r="A9" s="48" t="s">
        <v>146</v>
      </c>
      <c r="B9" s="111">
        <f>[5]Abril!$G$5</f>
        <v>66</v>
      </c>
      <c r="C9" s="111">
        <f>[5]Abril!$G$6</f>
        <v>72</v>
      </c>
      <c r="D9" s="111">
        <f>[5]Abril!$G$7</f>
        <v>64</v>
      </c>
      <c r="E9" s="111">
        <f>[5]Abril!$G$8</f>
        <v>80</v>
      </c>
      <c r="F9" s="111">
        <f>[5]Abril!$G$9</f>
        <v>66</v>
      </c>
      <c r="G9" s="111">
        <f>[5]Abril!$G$10</f>
        <v>61</v>
      </c>
      <c r="H9" s="111">
        <f>[5]Abril!$G$11</f>
        <v>58</v>
      </c>
      <c r="I9" s="111">
        <f>[5]Abril!$G$12</f>
        <v>78</v>
      </c>
      <c r="J9" s="111">
        <f>[5]Abril!$G$13</f>
        <v>54</v>
      </c>
      <c r="K9" s="111">
        <f>[5]Abril!$G$14</f>
        <v>59</v>
      </c>
      <c r="L9" s="111">
        <f>[5]Abril!$G$15</f>
        <v>55</v>
      </c>
      <c r="M9" s="111">
        <f>[5]Abril!$G$16</f>
        <v>78</v>
      </c>
      <c r="N9" s="111">
        <f>[5]Abril!$G$17</f>
        <v>89</v>
      </c>
      <c r="O9" s="111">
        <f>[5]Abril!$G$18</f>
        <v>57</v>
      </c>
      <c r="P9" s="111">
        <f>[5]Abril!$G$19</f>
        <v>75</v>
      </c>
      <c r="Q9" s="111">
        <f>[5]Abril!$G$20</f>
        <v>73</v>
      </c>
      <c r="R9" s="111">
        <f>[5]Abril!$G$21</f>
        <v>87</v>
      </c>
      <c r="S9" s="111">
        <f>[5]Abril!$G$22</f>
        <v>94</v>
      </c>
      <c r="T9" s="111">
        <f>[5]Abril!$G$23</f>
        <v>74</v>
      </c>
      <c r="U9" s="111">
        <f>[5]Abril!$G$24</f>
        <v>61</v>
      </c>
      <c r="V9" s="111">
        <f>[5]Abril!$G$25</f>
        <v>56</v>
      </c>
      <c r="W9" s="111">
        <f>[5]Abril!$G$26</f>
        <v>60</v>
      </c>
      <c r="X9" s="111">
        <f>[5]Abril!$G$27</f>
        <v>55</v>
      </c>
      <c r="Y9" s="111">
        <f>[5]Abril!$G$28</f>
        <v>81</v>
      </c>
      <c r="Z9" s="111">
        <f>[5]Abril!$G$29</f>
        <v>87</v>
      </c>
      <c r="AA9" s="111">
        <f>[5]Abril!$G$30</f>
        <v>64</v>
      </c>
      <c r="AB9" s="111">
        <f>[5]Abril!$G$31</f>
        <v>88</v>
      </c>
      <c r="AC9" s="111">
        <f>[5]Abril!$G$32</f>
        <v>63</v>
      </c>
      <c r="AD9" s="111">
        <f>[5]Abril!$G$33</f>
        <v>38</v>
      </c>
      <c r="AE9" s="111">
        <f>[5]Abril!$G$34</f>
        <v>35</v>
      </c>
      <c r="AF9" s="116">
        <f t="shared" si="1"/>
        <v>35</v>
      </c>
      <c r="AG9" s="115">
        <f t="shared" si="2"/>
        <v>67.599999999999994</v>
      </c>
      <c r="AK9" t="s">
        <v>35</v>
      </c>
    </row>
    <row r="10" spans="1:37" x14ac:dyDescent="0.2">
      <c r="A10" s="48" t="s">
        <v>91</v>
      </c>
      <c r="B10" s="111">
        <f>[6]Abril!$G$5</f>
        <v>55</v>
      </c>
      <c r="C10" s="111">
        <f>[6]Abril!$G$6</f>
        <v>59</v>
      </c>
      <c r="D10" s="111">
        <f>[6]Abril!$G$7</f>
        <v>54</v>
      </c>
      <c r="E10" s="111">
        <f>[6]Abril!$G$8</f>
        <v>58</v>
      </c>
      <c r="F10" s="111">
        <f>[6]Abril!$G$9</f>
        <v>70</v>
      </c>
      <c r="G10" s="111">
        <f>[6]Abril!$G$10</f>
        <v>62</v>
      </c>
      <c r="H10" s="111">
        <f>[6]Abril!$G$11</f>
        <v>47</v>
      </c>
      <c r="I10" s="111">
        <f>[6]Abril!$G$12</f>
        <v>59</v>
      </c>
      <c r="J10" s="111">
        <f>[6]Abril!$G$13</f>
        <v>72</v>
      </c>
      <c r="K10" s="111">
        <f>[6]Abril!$G$14</f>
        <v>49</v>
      </c>
      <c r="L10" s="111">
        <f>[6]Abril!$G$15</f>
        <v>47</v>
      </c>
      <c r="M10" s="111">
        <f>[6]Abril!$G$16</f>
        <v>59</v>
      </c>
      <c r="N10" s="111">
        <f>[6]Abril!$G$17</f>
        <v>66</v>
      </c>
      <c r="O10" s="111">
        <f>[6]Abril!$G$18</f>
        <v>62</v>
      </c>
      <c r="P10" s="111">
        <f>[6]Abril!$G$19</f>
        <v>62</v>
      </c>
      <c r="Q10" s="111">
        <f>[6]Abril!$G$20</f>
        <v>73</v>
      </c>
      <c r="R10" s="111">
        <f>[6]Abril!$G$21</f>
        <v>58</v>
      </c>
      <c r="S10" s="111">
        <f>[6]Abril!$G$22</f>
        <v>79</v>
      </c>
      <c r="T10" s="111">
        <f>[6]Abril!$G$23</f>
        <v>87</v>
      </c>
      <c r="U10" s="111">
        <f>[6]Abril!$G$24</f>
        <v>67</v>
      </c>
      <c r="V10" s="111">
        <f>[6]Abril!$G$25</f>
        <v>64</v>
      </c>
      <c r="W10" s="111">
        <f>[6]Abril!$G$26</f>
        <v>60</v>
      </c>
      <c r="X10" s="111">
        <f>[6]Abril!$G$27</f>
        <v>57</v>
      </c>
      <c r="Y10" s="111">
        <f>[6]Abril!$G$28</f>
        <v>75</v>
      </c>
      <c r="Z10" s="111">
        <f>[6]Abril!$G$29</f>
        <v>66</v>
      </c>
      <c r="AA10" s="111">
        <f>[6]Abril!$G$30</f>
        <v>67</v>
      </c>
      <c r="AB10" s="111">
        <f>[6]Abril!$G$31</f>
        <v>68</v>
      </c>
      <c r="AC10" s="111">
        <f>[6]Abril!$G$32</f>
        <v>76</v>
      </c>
      <c r="AD10" s="111">
        <f>[6]Abril!$G$33</f>
        <v>51</v>
      </c>
      <c r="AE10" s="111">
        <f>[6]Abril!$G$34</f>
        <v>37</v>
      </c>
      <c r="AF10" s="116">
        <f t="shared" si="1"/>
        <v>37</v>
      </c>
      <c r="AG10" s="115">
        <f t="shared" si="2"/>
        <v>62.2</v>
      </c>
    </row>
    <row r="11" spans="1:37" x14ac:dyDescent="0.2">
      <c r="A11" s="48" t="s">
        <v>49</v>
      </c>
      <c r="B11" s="111">
        <f>[7]Abril!$G$5</f>
        <v>44</v>
      </c>
      <c r="C11" s="111">
        <f>[7]Abril!$G$6</f>
        <v>37</v>
      </c>
      <c r="D11" s="111">
        <f>[7]Abril!$G$7</f>
        <v>47</v>
      </c>
      <c r="E11" s="111">
        <f>[7]Abril!$G$8</f>
        <v>34</v>
      </c>
      <c r="F11" s="111">
        <f>[7]Abril!$G$9</f>
        <v>39</v>
      </c>
      <c r="G11" s="111">
        <f>[7]Abril!$G$10</f>
        <v>37</v>
      </c>
      <c r="H11" s="111">
        <f>[7]Abril!$G$11</f>
        <v>38</v>
      </c>
      <c r="I11" s="111">
        <f>[7]Abril!$G$12</f>
        <v>38</v>
      </c>
      <c r="J11" s="111">
        <f>[7]Abril!$G$13</f>
        <v>64</v>
      </c>
      <c r="K11" s="111">
        <f>[7]Abril!$G$14</f>
        <v>44</v>
      </c>
      <c r="L11" s="111">
        <f>[7]Abril!$G$15</f>
        <v>38</v>
      </c>
      <c r="M11" s="111">
        <f>[7]Abril!$G$16</f>
        <v>47</v>
      </c>
      <c r="N11" s="111">
        <f>[7]Abril!$G$17</f>
        <v>51</v>
      </c>
      <c r="O11" s="111">
        <f>[7]Abril!$G$18</f>
        <v>51</v>
      </c>
      <c r="P11" s="111">
        <f>[7]Abril!$G$19</f>
        <v>69</v>
      </c>
      <c r="Q11" s="111">
        <f>[7]Abril!$G$20</f>
        <v>71</v>
      </c>
      <c r="R11" s="111">
        <f>[7]Abril!$G$21</f>
        <v>62</v>
      </c>
      <c r="S11" s="111" t="str">
        <f>[7]Abril!$G$22</f>
        <v>*</v>
      </c>
      <c r="T11" s="111">
        <f>[7]Abril!$G$23</f>
        <v>72</v>
      </c>
      <c r="U11" s="111">
        <f>[7]Abril!$G$24</f>
        <v>69</v>
      </c>
      <c r="V11" s="111">
        <f>[7]Abril!$G$25</f>
        <v>55</v>
      </c>
      <c r="W11" s="111">
        <f>[7]Abril!$G$26</f>
        <v>46</v>
      </c>
      <c r="X11" s="111">
        <f>[7]Abril!$G$27</f>
        <v>38</v>
      </c>
      <c r="Y11" s="111">
        <f>[7]Abril!$G$28</f>
        <v>61</v>
      </c>
      <c r="Z11" s="111">
        <f>[7]Abril!$G$29</f>
        <v>73</v>
      </c>
      <c r="AA11" s="111">
        <f>[7]Abril!$G$30</f>
        <v>67</v>
      </c>
      <c r="AB11" s="111">
        <f>[7]Abril!$G$31</f>
        <v>62</v>
      </c>
      <c r="AC11" s="111">
        <f>[7]Abril!$G$32</f>
        <v>70</v>
      </c>
      <c r="AD11" s="111">
        <f>[7]Abril!$G$33</f>
        <v>31</v>
      </c>
      <c r="AE11" s="111">
        <f>[7]Abril!$G$34</f>
        <v>43</v>
      </c>
      <c r="AF11" s="116">
        <f t="shared" si="1"/>
        <v>31</v>
      </c>
      <c r="AG11" s="115">
        <f t="shared" si="2"/>
        <v>51.655172413793103</v>
      </c>
    </row>
    <row r="12" spans="1:37" x14ac:dyDescent="0.2">
      <c r="A12" s="48" t="s">
        <v>94</v>
      </c>
      <c r="B12" s="111">
        <f>[8]Abril!$G$5</f>
        <v>56</v>
      </c>
      <c r="C12" s="111">
        <f>[8]Abril!$G$6</f>
        <v>50</v>
      </c>
      <c r="D12" s="111">
        <f>[8]Abril!$G$7</f>
        <v>54</v>
      </c>
      <c r="E12" s="111">
        <f>[8]Abril!$G$8</f>
        <v>62</v>
      </c>
      <c r="F12" s="111">
        <f>[8]Abril!$G$9</f>
        <v>53</v>
      </c>
      <c r="G12" s="111">
        <f>[8]Abril!$G$10</f>
        <v>46</v>
      </c>
      <c r="H12" s="111">
        <f>[8]Abril!$G$11</f>
        <v>43</v>
      </c>
      <c r="I12" s="111">
        <f>[8]Abril!$G$12</f>
        <v>66</v>
      </c>
      <c r="J12" s="111">
        <f>[8]Abril!$G$13</f>
        <v>59</v>
      </c>
      <c r="K12" s="111">
        <f>[8]Abril!$G$14</f>
        <v>47</v>
      </c>
      <c r="L12" s="111">
        <f>[8]Abril!$G$15</f>
        <v>48</v>
      </c>
      <c r="M12" s="111">
        <f>[8]Abril!$G$16</f>
        <v>87</v>
      </c>
      <c r="N12" s="111">
        <f>[8]Abril!$G$17</f>
        <v>66</v>
      </c>
      <c r="O12" s="111">
        <f>[8]Abril!$G$18</f>
        <v>56</v>
      </c>
      <c r="P12" s="111">
        <f>[8]Abril!$G$19</f>
        <v>66</v>
      </c>
      <c r="Q12" s="111">
        <f>[8]Abril!$G$20</f>
        <v>64</v>
      </c>
      <c r="R12" s="111">
        <f>[8]Abril!$G$21</f>
        <v>68</v>
      </c>
      <c r="S12" s="111">
        <f>[8]Abril!$G$22</f>
        <v>92</v>
      </c>
      <c r="T12" s="111">
        <f>[8]Abril!$G$23</f>
        <v>87</v>
      </c>
      <c r="U12" s="111">
        <f>[8]Abril!$G$24</f>
        <v>69</v>
      </c>
      <c r="V12" s="111">
        <f>[8]Abril!$G$25</f>
        <v>56</v>
      </c>
      <c r="W12" s="111">
        <f>[8]Abril!$G$26</f>
        <v>57</v>
      </c>
      <c r="X12" s="111">
        <f>[8]Abril!$G$27</f>
        <v>61</v>
      </c>
      <c r="Y12" s="111">
        <f>[8]Abril!$G$28</f>
        <v>75</v>
      </c>
      <c r="Z12" s="111">
        <f>[8]Abril!$G$29</f>
        <v>76</v>
      </c>
      <c r="AA12" s="111">
        <f>[8]Abril!$G$30</f>
        <v>64</v>
      </c>
      <c r="AB12" s="111">
        <f>[8]Abril!$G$31</f>
        <v>69</v>
      </c>
      <c r="AC12" s="111">
        <f>[8]Abril!$G$32</f>
        <v>74</v>
      </c>
      <c r="AD12" s="111">
        <f>[8]Abril!$G$33</f>
        <v>38</v>
      </c>
      <c r="AE12" s="111">
        <f>[8]Abril!$G$34</f>
        <v>36</v>
      </c>
      <c r="AF12" s="116">
        <f t="shared" si="1"/>
        <v>36</v>
      </c>
      <c r="AG12" s="115">
        <f t="shared" si="2"/>
        <v>61.5</v>
      </c>
    </row>
    <row r="13" spans="1:37" x14ac:dyDescent="0.2">
      <c r="A13" s="48" t="s">
        <v>101</v>
      </c>
      <c r="B13" s="111">
        <f>[9]Abril!$G$5</f>
        <v>68</v>
      </c>
      <c r="C13" s="111">
        <f>[9]Abril!$G$6</f>
        <v>56</v>
      </c>
      <c r="D13" s="111">
        <f>[9]Abril!$G$7</f>
        <v>59</v>
      </c>
      <c r="E13" s="111">
        <f>[9]Abril!$G$8</f>
        <v>63</v>
      </c>
      <c r="F13" s="111">
        <f>[9]Abril!$G$9</f>
        <v>59</v>
      </c>
      <c r="G13" s="111">
        <f>[9]Abril!$G$10</f>
        <v>48</v>
      </c>
      <c r="H13" s="111">
        <f>[9]Abril!$G$11</f>
        <v>53</v>
      </c>
      <c r="I13" s="111">
        <f>[9]Abril!$G$12</f>
        <v>69</v>
      </c>
      <c r="J13" s="111">
        <f>[9]Abril!$G$13</f>
        <v>58</v>
      </c>
      <c r="K13" s="111">
        <f>[9]Abril!$G$14</f>
        <v>57</v>
      </c>
      <c r="L13" s="111">
        <f>[9]Abril!$G$15</f>
        <v>55</v>
      </c>
      <c r="M13" s="111">
        <f>[9]Abril!$G$16</f>
        <v>69</v>
      </c>
      <c r="N13" s="111">
        <f>[9]Abril!$G$17</f>
        <v>66</v>
      </c>
      <c r="O13" s="111">
        <f>[9]Abril!$G$18</f>
        <v>61</v>
      </c>
      <c r="P13" s="111">
        <f>[9]Abril!$G$19</f>
        <v>67</v>
      </c>
      <c r="Q13" s="111">
        <f>[9]Abril!$G$20</f>
        <v>77</v>
      </c>
      <c r="R13" s="111">
        <f>[9]Abril!$G$21</f>
        <v>76</v>
      </c>
      <c r="S13" s="111">
        <f>[9]Abril!$G$22</f>
        <v>94</v>
      </c>
      <c r="T13" s="111">
        <f>[9]Abril!$G$23</f>
        <v>85</v>
      </c>
      <c r="U13" s="111">
        <f>[9]Abril!$G$24</f>
        <v>65</v>
      </c>
      <c r="V13" s="111">
        <f>[9]Abril!$G$25</f>
        <v>58</v>
      </c>
      <c r="W13" s="111">
        <f>[9]Abril!$G$26</f>
        <v>53</v>
      </c>
      <c r="X13" s="111">
        <f>[9]Abril!$G$27</f>
        <v>51</v>
      </c>
      <c r="Y13" s="111">
        <f>[9]Abril!$G$28</f>
        <v>73</v>
      </c>
      <c r="Z13" s="111">
        <f>[9]Abril!$G$29</f>
        <v>83</v>
      </c>
      <c r="AA13" s="111">
        <f>[9]Abril!$G$30</f>
        <v>63</v>
      </c>
      <c r="AB13" s="111">
        <f>[9]Abril!$G$31</f>
        <v>84</v>
      </c>
      <c r="AC13" s="111">
        <f>[9]Abril!$G$32</f>
        <v>69</v>
      </c>
      <c r="AD13" s="111">
        <f>[9]Abril!$G$33</f>
        <v>42</v>
      </c>
      <c r="AE13" s="111">
        <f>[9]Abril!$G$34</f>
        <v>37</v>
      </c>
      <c r="AF13" s="116">
        <f t="shared" si="1"/>
        <v>37</v>
      </c>
      <c r="AG13" s="115">
        <f t="shared" si="2"/>
        <v>63.93333333333333</v>
      </c>
    </row>
    <row r="14" spans="1:37" x14ac:dyDescent="0.2">
      <c r="A14" s="48" t="s">
        <v>147</v>
      </c>
      <c r="B14" s="111">
        <f>[10]Abril!$G$5</f>
        <v>58</v>
      </c>
      <c r="C14" s="111">
        <f>[10]Abril!$G$6</f>
        <v>45</v>
      </c>
      <c r="D14" s="111">
        <f>[10]Abril!$G$7</f>
        <v>50</v>
      </c>
      <c r="E14" s="111">
        <f>[10]Abril!$G$8</f>
        <v>59</v>
      </c>
      <c r="F14" s="111">
        <f>[10]Abril!$G$9</f>
        <v>64</v>
      </c>
      <c r="G14" s="111">
        <f>[10]Abril!$G$10</f>
        <v>59</v>
      </c>
      <c r="H14" s="111">
        <f>[10]Abril!$G$11</f>
        <v>45</v>
      </c>
      <c r="I14" s="111">
        <f>[10]Abril!$G$12</f>
        <v>56</v>
      </c>
      <c r="J14" s="111">
        <f>[10]Abril!$G$13</f>
        <v>58</v>
      </c>
      <c r="K14" s="111">
        <f>[10]Abril!$G$14</f>
        <v>52</v>
      </c>
      <c r="L14" s="111">
        <f>[10]Abril!$G$15</f>
        <v>47</v>
      </c>
      <c r="M14" s="111">
        <f>[10]Abril!$G$16</f>
        <v>51</v>
      </c>
      <c r="N14" s="111">
        <f>[10]Abril!$G$17</f>
        <v>59</v>
      </c>
      <c r="O14" s="111">
        <f>[10]Abril!$G$18</f>
        <v>55</v>
      </c>
      <c r="P14" s="111">
        <f>[10]Abril!$G$19</f>
        <v>59</v>
      </c>
      <c r="Q14" s="111">
        <f>[10]Abril!$G$20</f>
        <v>64</v>
      </c>
      <c r="R14" s="111">
        <f>[10]Abril!$G$21</f>
        <v>59</v>
      </c>
      <c r="S14" s="111">
        <f>[10]Abril!$G$22</f>
        <v>69</v>
      </c>
      <c r="T14" s="111">
        <f>[10]Abril!$G$23</f>
        <v>87</v>
      </c>
      <c r="U14" s="111">
        <f>[10]Abril!$G$24</f>
        <v>63</v>
      </c>
      <c r="V14" s="111">
        <f>[10]Abril!$G$25</f>
        <v>58</v>
      </c>
      <c r="W14" s="111">
        <f>[10]Abril!$G$26</f>
        <v>52</v>
      </c>
      <c r="X14" s="111">
        <f>[10]Abril!$G$27</f>
        <v>52</v>
      </c>
      <c r="Y14" s="111">
        <f>[10]Abril!$G$28</f>
        <v>82</v>
      </c>
      <c r="Z14" s="111">
        <f>[10]Abril!$G$29</f>
        <v>66</v>
      </c>
      <c r="AA14" s="111">
        <f>[10]Abril!$G$30</f>
        <v>63</v>
      </c>
      <c r="AB14" s="111">
        <f>[10]Abril!$G$31</f>
        <v>64</v>
      </c>
      <c r="AC14" s="111">
        <f>[10]Abril!$G$32</f>
        <v>63</v>
      </c>
      <c r="AD14" s="111">
        <f>[10]Abril!$G$33</f>
        <v>51</v>
      </c>
      <c r="AE14" s="111">
        <f>[10]Abril!$G$34</f>
        <v>31</v>
      </c>
      <c r="AF14" s="116">
        <f t="shared" si="1"/>
        <v>31</v>
      </c>
      <c r="AG14" s="115">
        <f t="shared" si="2"/>
        <v>58.033333333333331</v>
      </c>
    </row>
    <row r="15" spans="1:37" x14ac:dyDescent="0.2">
      <c r="A15" s="48" t="s">
        <v>2</v>
      </c>
      <c r="B15" s="111">
        <f>[11]Abril!$G$5</f>
        <v>49</v>
      </c>
      <c r="C15" s="111">
        <f>[11]Abril!$G$6</f>
        <v>50</v>
      </c>
      <c r="D15" s="111">
        <f>[11]Abril!$G$7</f>
        <v>45</v>
      </c>
      <c r="E15" s="111">
        <f>[11]Abril!$G$8</f>
        <v>51</v>
      </c>
      <c r="F15" s="111">
        <f>[11]Abril!$G$9</f>
        <v>62</v>
      </c>
      <c r="G15" s="111">
        <f>[11]Abril!$G$10</f>
        <v>55</v>
      </c>
      <c r="H15" s="111">
        <f>[11]Abril!$G$11</f>
        <v>42</v>
      </c>
      <c r="I15" s="111">
        <f>[11]Abril!$G$12</f>
        <v>59</v>
      </c>
      <c r="J15" s="111">
        <f>[11]Abril!$G$13</f>
        <v>58</v>
      </c>
      <c r="K15" s="111">
        <f>[11]Abril!$G$14</f>
        <v>47</v>
      </c>
      <c r="L15" s="111">
        <f>[11]Abril!$G$15</f>
        <v>45</v>
      </c>
      <c r="M15" s="111">
        <f>[11]Abril!$G$16</f>
        <v>56</v>
      </c>
      <c r="N15" s="111">
        <f>[11]Abril!$G$17</f>
        <v>68</v>
      </c>
      <c r="O15" s="111">
        <f>[11]Abril!$G$18</f>
        <v>58</v>
      </c>
      <c r="P15" s="111">
        <f>[11]Abril!$G$19</f>
        <v>56</v>
      </c>
      <c r="Q15" s="111">
        <f>[11]Abril!$G$20</f>
        <v>67</v>
      </c>
      <c r="R15" s="111">
        <f>[11]Abril!$G$21</f>
        <v>55</v>
      </c>
      <c r="S15" s="111">
        <f>[11]Abril!$G$22</f>
        <v>78</v>
      </c>
      <c r="T15" s="111">
        <f>[11]Abril!$G$23</f>
        <v>78</v>
      </c>
      <c r="U15" s="111">
        <f>[11]Abril!$G$24</f>
        <v>66</v>
      </c>
      <c r="V15" s="111">
        <f>[11]Abril!$G$25</f>
        <v>57</v>
      </c>
      <c r="W15" s="111">
        <f>[11]Abril!$G$26</f>
        <v>52</v>
      </c>
      <c r="X15" s="111">
        <f>[11]Abril!$G$27</f>
        <v>52</v>
      </c>
      <c r="Y15" s="111">
        <f>[11]Abril!$G$28</f>
        <v>68</v>
      </c>
      <c r="Z15" s="111">
        <f>[11]Abril!$G$29</f>
        <v>73</v>
      </c>
      <c r="AA15" s="111">
        <f>[11]Abril!$G$30</f>
        <v>62</v>
      </c>
      <c r="AB15" s="111">
        <f>[11]Abril!$G$31</f>
        <v>67</v>
      </c>
      <c r="AC15" s="111">
        <f>[11]Abril!$G$32</f>
        <v>69</v>
      </c>
      <c r="AD15" s="111">
        <f>[11]Abril!$G$33</f>
        <v>41</v>
      </c>
      <c r="AE15" s="111">
        <f>[11]Abril!$G$34</f>
        <v>25</v>
      </c>
      <c r="AF15" s="116">
        <f t="shared" si="1"/>
        <v>25</v>
      </c>
      <c r="AG15" s="115">
        <f t="shared" si="2"/>
        <v>57.033333333333331</v>
      </c>
      <c r="AI15" s="12" t="s">
        <v>35</v>
      </c>
    </row>
    <row r="16" spans="1:37" x14ac:dyDescent="0.2">
      <c r="A16" s="48" t="s">
        <v>3</v>
      </c>
      <c r="B16" s="111">
        <f>[12]Abril!$G$5</f>
        <v>42</v>
      </c>
      <c r="C16" s="111">
        <f>[12]Abril!$G$6</f>
        <v>39</v>
      </c>
      <c r="D16" s="111">
        <f>[12]Abril!$G$7</f>
        <v>46</v>
      </c>
      <c r="E16" s="111">
        <f>[12]Abril!$G$8</f>
        <v>49</v>
      </c>
      <c r="F16" s="111">
        <f>[12]Abril!$G$9</f>
        <v>52</v>
      </c>
      <c r="G16" s="111">
        <f>[12]Abril!$G$10</f>
        <v>59</v>
      </c>
      <c r="H16" s="111">
        <f>[12]Abril!$G$11</f>
        <v>41</v>
      </c>
      <c r="I16" s="111">
        <f>[12]Abril!$G$12</f>
        <v>45</v>
      </c>
      <c r="J16" s="111">
        <f>[12]Abril!$G$13</f>
        <v>50</v>
      </c>
      <c r="K16" s="111">
        <f>[12]Abril!$G$14</f>
        <v>52</v>
      </c>
      <c r="L16" s="111">
        <f>[12]Abril!$G$15</f>
        <v>37</v>
      </c>
      <c r="M16" s="111">
        <f>[12]Abril!$G$16</f>
        <v>40</v>
      </c>
      <c r="N16" s="111">
        <f>[12]Abril!$G$17</f>
        <v>52</v>
      </c>
      <c r="O16" s="111">
        <f>[12]Abril!$G$18</f>
        <v>52</v>
      </c>
      <c r="P16" s="111">
        <f>[12]Abril!$G$19</f>
        <v>68</v>
      </c>
      <c r="Q16" s="111">
        <f>[12]Abril!$G$20</f>
        <v>62</v>
      </c>
      <c r="R16" s="111">
        <f>[12]Abril!$G$21</f>
        <v>52</v>
      </c>
      <c r="S16" s="111">
        <f>[12]Abril!$G$22</f>
        <v>56</v>
      </c>
      <c r="T16" s="111">
        <f>[12]Abril!$G$23</f>
        <v>90</v>
      </c>
      <c r="U16" s="111">
        <f>[12]Abril!$G$24</f>
        <v>59</v>
      </c>
      <c r="V16" s="111">
        <f>[12]Abril!$G$25</f>
        <v>58</v>
      </c>
      <c r="W16" s="111">
        <f>[12]Abril!$G$26</f>
        <v>49</v>
      </c>
      <c r="X16" s="111">
        <f>[12]Abril!$G$27</f>
        <v>51</v>
      </c>
      <c r="Y16" s="111">
        <f>[12]Abril!$G$28</f>
        <v>64</v>
      </c>
      <c r="Z16" s="111">
        <f>[12]Abril!$G$29</f>
        <v>45</v>
      </c>
      <c r="AA16" s="111">
        <f>[12]Abril!$G$30</f>
        <v>46</v>
      </c>
      <c r="AB16" s="111">
        <f>[12]Abril!$G$31</f>
        <v>53</v>
      </c>
      <c r="AC16" s="111">
        <f>[12]Abril!$G$32</f>
        <v>66</v>
      </c>
      <c r="AD16" s="111">
        <f>[12]Abril!$G$33</f>
        <v>62</v>
      </c>
      <c r="AE16" s="111">
        <f>[12]Abril!$G$34</f>
        <v>38</v>
      </c>
      <c r="AF16" s="116">
        <f t="shared" si="1"/>
        <v>37</v>
      </c>
      <c r="AG16" s="115">
        <f t="shared" si="2"/>
        <v>52.5</v>
      </c>
      <c r="AI16" s="12"/>
    </row>
    <row r="17" spans="1:38" hidden="1" x14ac:dyDescent="0.2">
      <c r="A17" s="48" t="s">
        <v>4</v>
      </c>
      <c r="B17" s="111" t="str">
        <f>[13]Abril!$G$5</f>
        <v>*</v>
      </c>
      <c r="C17" s="111" t="str">
        <f>[13]Abril!$G$6</f>
        <v>*</v>
      </c>
      <c r="D17" s="111" t="str">
        <f>[13]Abril!$G$7</f>
        <v>*</v>
      </c>
      <c r="E17" s="111" t="str">
        <f>[13]Abril!$G$8</f>
        <v>*</v>
      </c>
      <c r="F17" s="111" t="str">
        <f>[13]Abril!$G$9</f>
        <v>*</v>
      </c>
      <c r="G17" s="111" t="str">
        <f>[13]Abril!$G$10</f>
        <v>*</v>
      </c>
      <c r="H17" s="111" t="str">
        <f>[13]Abril!$G$11</f>
        <v>*</v>
      </c>
      <c r="I17" s="111" t="str">
        <f>[13]Abril!$G$12</f>
        <v>*</v>
      </c>
      <c r="J17" s="111" t="str">
        <f>[13]Abril!$G$13</f>
        <v>*</v>
      </c>
      <c r="K17" s="111" t="str">
        <f>[13]Abril!$G$14</f>
        <v>*</v>
      </c>
      <c r="L17" s="111" t="str">
        <f>[13]Abril!$G$15</f>
        <v>*</v>
      </c>
      <c r="M17" s="111" t="str">
        <f>[13]Abril!$G$16</f>
        <v>*</v>
      </c>
      <c r="N17" s="111" t="str">
        <f>[13]Abril!$G$17</f>
        <v>*</v>
      </c>
      <c r="O17" s="111" t="str">
        <f>[13]Abril!$G$18</f>
        <v>*</v>
      </c>
      <c r="P17" s="111" t="str">
        <f>[13]Abril!$G$19</f>
        <v>*</v>
      </c>
      <c r="Q17" s="111" t="str">
        <f>[13]Abril!$G$20</f>
        <v>*</v>
      </c>
      <c r="R17" s="111" t="str">
        <f>[13]Abril!$G$21</f>
        <v>*</v>
      </c>
      <c r="S17" s="111" t="str">
        <f>[13]Abril!$G$22</f>
        <v>*</v>
      </c>
      <c r="T17" s="111" t="str">
        <f>[13]Abril!$G$23</f>
        <v>*</v>
      </c>
      <c r="U17" s="111" t="str">
        <f>[13]Abril!$G$24</f>
        <v>*</v>
      </c>
      <c r="V17" s="111" t="str">
        <f>[13]Abril!$G$25</f>
        <v>*</v>
      </c>
      <c r="W17" s="111" t="str">
        <f>[13]Abril!$G$26</f>
        <v>*</v>
      </c>
      <c r="X17" s="111" t="str">
        <f>[13]Abril!$G$27</f>
        <v>*</v>
      </c>
      <c r="Y17" s="111" t="str">
        <f>[13]Abril!$G$28</f>
        <v>*</v>
      </c>
      <c r="Z17" s="111" t="str">
        <f>[13]Abril!$G$29</f>
        <v>*</v>
      </c>
      <c r="AA17" s="111" t="str">
        <f>[13]Abril!$G$30</f>
        <v>*</v>
      </c>
      <c r="AB17" s="111" t="str">
        <f>[13]Abril!$G$31</f>
        <v>*</v>
      </c>
      <c r="AC17" s="111" t="str">
        <f>[13]Abril!$G$32</f>
        <v>*</v>
      </c>
      <c r="AD17" s="111" t="str">
        <f>[13]Abril!$G$33</f>
        <v>*</v>
      </c>
      <c r="AE17" s="111" t="str">
        <f>[13]Abril!$G$34</f>
        <v>*</v>
      </c>
      <c r="AF17" s="116" t="s">
        <v>197</v>
      </c>
      <c r="AG17" s="115" t="s">
        <v>197</v>
      </c>
      <c r="AK17" t="s">
        <v>35</v>
      </c>
    </row>
    <row r="18" spans="1:38" x14ac:dyDescent="0.2">
      <c r="A18" s="48" t="s">
        <v>5</v>
      </c>
      <c r="B18" s="111">
        <f>[14]Abril!$G$5</f>
        <v>76</v>
      </c>
      <c r="C18" s="111">
        <f>[14]Abril!$G$6</f>
        <v>66</v>
      </c>
      <c r="D18" s="111">
        <f>[14]Abril!$G$7</f>
        <v>45</v>
      </c>
      <c r="E18" s="111">
        <f>[14]Abril!$G$8</f>
        <v>59</v>
      </c>
      <c r="F18" s="111">
        <f>[14]Abril!$G$9</f>
        <v>64</v>
      </c>
      <c r="G18" s="111">
        <f>[14]Abril!$G$10</f>
        <v>53</v>
      </c>
      <c r="H18" s="111">
        <f>[14]Abril!$G$11</f>
        <v>56</v>
      </c>
      <c r="I18" s="111">
        <f>[14]Abril!$G$12</f>
        <v>59</v>
      </c>
      <c r="J18" s="111">
        <f>[14]Abril!$G$13</f>
        <v>58</v>
      </c>
      <c r="K18" s="111">
        <f>[14]Abril!$G$14</f>
        <v>44</v>
      </c>
      <c r="L18" s="111">
        <f>[14]Abril!$G$15</f>
        <v>46</v>
      </c>
      <c r="M18" s="111">
        <f>[14]Abril!$G$16</f>
        <v>64</v>
      </c>
      <c r="N18" s="111">
        <f>[14]Abril!$G$17</f>
        <v>69</v>
      </c>
      <c r="O18" s="111">
        <f>[14]Abril!$G$18</f>
        <v>51</v>
      </c>
      <c r="P18" s="111">
        <f>[14]Abril!$G$19</f>
        <v>46</v>
      </c>
      <c r="Q18" s="111">
        <f>[14]Abril!$G$20</f>
        <v>55</v>
      </c>
      <c r="R18" s="111">
        <f>[14]Abril!$G$21</f>
        <v>56</v>
      </c>
      <c r="S18" s="111">
        <f>[14]Abril!$G$22</f>
        <v>48</v>
      </c>
      <c r="T18" s="111">
        <f>[14]Abril!$G$23</f>
        <v>59</v>
      </c>
      <c r="U18" s="111">
        <f>[14]Abril!$G$24</f>
        <v>56</v>
      </c>
      <c r="V18" s="111">
        <f>[14]Abril!$G$25</f>
        <v>43</v>
      </c>
      <c r="W18" s="111">
        <f>[14]Abril!$G$26</f>
        <v>52</v>
      </c>
      <c r="X18" s="111">
        <f>[14]Abril!$G$27</f>
        <v>52</v>
      </c>
      <c r="Y18" s="111">
        <f>[14]Abril!$G$28</f>
        <v>53</v>
      </c>
      <c r="Z18" s="111">
        <f>[14]Abril!$G$29</f>
        <v>59</v>
      </c>
      <c r="AA18" s="111">
        <f>[14]Abril!$G$30</f>
        <v>56</v>
      </c>
      <c r="AB18" s="111">
        <f>[14]Abril!$G$31</f>
        <v>56</v>
      </c>
      <c r="AC18" s="111">
        <f>[14]Abril!$G$32</f>
        <v>72</v>
      </c>
      <c r="AD18" s="111">
        <f>[14]Abril!$G$33</f>
        <v>50</v>
      </c>
      <c r="AE18" s="111">
        <f>[14]Abril!$G$34</f>
        <v>37</v>
      </c>
      <c r="AF18" s="116">
        <f t="shared" si="1"/>
        <v>37</v>
      </c>
      <c r="AG18" s="115">
        <f>AVERAGE(B18:AE18)</f>
        <v>55.333333333333336</v>
      </c>
      <c r="AH18" s="12" t="s">
        <v>35</v>
      </c>
    </row>
    <row r="19" spans="1:38" hidden="1" x14ac:dyDescent="0.2">
      <c r="A19" s="48" t="s">
        <v>33</v>
      </c>
      <c r="B19" s="111" t="str">
        <f>[15]Abril!$G$5</f>
        <v>*</v>
      </c>
      <c r="C19" s="111" t="str">
        <f>[15]Abril!$G$6</f>
        <v>*</v>
      </c>
      <c r="D19" s="111" t="str">
        <f>[15]Abril!$G$7</f>
        <v>*</v>
      </c>
      <c r="E19" s="111" t="str">
        <f>[15]Abril!$G$8</f>
        <v>*</v>
      </c>
      <c r="F19" s="111" t="str">
        <f>[15]Abril!$G$9</f>
        <v>*</v>
      </c>
      <c r="G19" s="111" t="str">
        <f>[15]Abril!$G$10</f>
        <v>*</v>
      </c>
      <c r="H19" s="111" t="str">
        <f>[15]Abril!$G$11</f>
        <v>*</v>
      </c>
      <c r="I19" s="111" t="str">
        <f>[15]Abril!$G$12</f>
        <v>*</v>
      </c>
      <c r="J19" s="111" t="str">
        <f>[15]Abril!$G$13</f>
        <v>*</v>
      </c>
      <c r="K19" s="111" t="str">
        <f>[15]Abril!$G$14</f>
        <v>*</v>
      </c>
      <c r="L19" s="111" t="str">
        <f>[15]Abril!$G$15</f>
        <v>*</v>
      </c>
      <c r="M19" s="111" t="str">
        <f>[15]Abril!$G$16</f>
        <v>*</v>
      </c>
      <c r="N19" s="111" t="str">
        <f>[15]Abril!$G$17</f>
        <v>*</v>
      </c>
      <c r="O19" s="111" t="str">
        <f>[15]Abril!$G$18</f>
        <v>*</v>
      </c>
      <c r="P19" s="111" t="str">
        <f>[15]Abril!$G$19</f>
        <v>*</v>
      </c>
      <c r="Q19" s="111" t="str">
        <f>[15]Abril!$G$20</f>
        <v>*</v>
      </c>
      <c r="R19" s="111" t="str">
        <f>[15]Abril!$G$21</f>
        <v>*</v>
      </c>
      <c r="S19" s="111" t="str">
        <f>[15]Abril!$G$22</f>
        <v>*</v>
      </c>
      <c r="T19" s="111" t="str">
        <f>[15]Abril!$G$23</f>
        <v>*</v>
      </c>
      <c r="U19" s="111" t="str">
        <f>[15]Abril!$G$24</f>
        <v>*</v>
      </c>
      <c r="V19" s="111" t="str">
        <f>[15]Abril!$G$25</f>
        <v>*</v>
      </c>
      <c r="W19" s="111" t="str">
        <f>[15]Abril!$G$26</f>
        <v>*</v>
      </c>
      <c r="X19" s="111" t="str">
        <f>[15]Abril!$G$27</f>
        <v>*</v>
      </c>
      <c r="Y19" s="111" t="str">
        <f>[15]Abril!$G$28</f>
        <v>*</v>
      </c>
      <c r="Z19" s="111" t="str">
        <f>[15]Abril!$G$29</f>
        <v>*</v>
      </c>
      <c r="AA19" s="111" t="str">
        <f>[15]Abril!$G$30</f>
        <v>*</v>
      </c>
      <c r="AB19" s="111" t="str">
        <f>[15]Abril!$G$31</f>
        <v>*</v>
      </c>
      <c r="AC19" s="111" t="str">
        <f>[15]Abril!$G$32</f>
        <v>*</v>
      </c>
      <c r="AD19" s="111" t="str">
        <f>[15]Abril!$G$33</f>
        <v>*</v>
      </c>
      <c r="AE19" s="111" t="str">
        <f>[15]Abril!$G$34</f>
        <v>*</v>
      </c>
      <c r="AF19" s="116" t="s">
        <v>197</v>
      </c>
      <c r="AG19" s="115" t="s">
        <v>197</v>
      </c>
      <c r="AI19" t="s">
        <v>35</v>
      </c>
      <c r="AK19" t="s">
        <v>35</v>
      </c>
    </row>
    <row r="20" spans="1:38" x14ac:dyDescent="0.2">
      <c r="A20" s="48" t="s">
        <v>6</v>
      </c>
      <c r="B20" s="111">
        <f>[16]Abril!$G$5</f>
        <v>54</v>
      </c>
      <c r="C20" s="111">
        <f>[16]Abril!$G$6</f>
        <v>62</v>
      </c>
      <c r="D20" s="111">
        <f>[16]Abril!$G$7</f>
        <v>44</v>
      </c>
      <c r="E20" s="111">
        <f>[16]Abril!$G$8</f>
        <v>50</v>
      </c>
      <c r="F20" s="111">
        <f>[16]Abril!$G$9</f>
        <v>56</v>
      </c>
      <c r="G20" s="111">
        <f>[16]Abril!$G$10</f>
        <v>53</v>
      </c>
      <c r="H20" s="111">
        <f>[16]Abril!$G$11</f>
        <v>43</v>
      </c>
      <c r="I20" s="111">
        <f>[16]Abril!$G$12</f>
        <v>48</v>
      </c>
      <c r="J20" s="111">
        <f>[16]Abril!$G$13</f>
        <v>65</v>
      </c>
      <c r="K20" s="111">
        <f>[16]Abril!$G$14</f>
        <v>51</v>
      </c>
      <c r="L20" s="111">
        <f>[16]Abril!$G$15</f>
        <v>44</v>
      </c>
      <c r="M20" s="111">
        <f>[16]Abril!$G$16</f>
        <v>63</v>
      </c>
      <c r="N20" s="111">
        <f>[16]Abril!$G$17</f>
        <v>49</v>
      </c>
      <c r="O20" s="111">
        <f>[16]Abril!$G$18</f>
        <v>49</v>
      </c>
      <c r="P20" s="111">
        <f>[16]Abril!$G$19</f>
        <v>50</v>
      </c>
      <c r="Q20" s="111">
        <f>[16]Abril!$G$20</f>
        <v>68</v>
      </c>
      <c r="R20" s="111">
        <f>[16]Abril!$G$21</f>
        <v>53</v>
      </c>
      <c r="S20" s="111">
        <f>[16]Abril!$G$22</f>
        <v>52</v>
      </c>
      <c r="T20" s="111">
        <f>[16]Abril!$G$23</f>
        <v>96</v>
      </c>
      <c r="U20" s="111">
        <f>[16]Abril!$G$24</f>
        <v>56</v>
      </c>
      <c r="V20" s="111">
        <f>[16]Abril!$G$25</f>
        <v>51</v>
      </c>
      <c r="W20" s="111">
        <f>[16]Abril!$G$26</f>
        <v>51</v>
      </c>
      <c r="X20" s="111">
        <f>[16]Abril!$G$27</f>
        <v>58</v>
      </c>
      <c r="Y20" s="111">
        <f>[16]Abril!$G$28</f>
        <v>68</v>
      </c>
      <c r="Z20" s="111">
        <f>[16]Abril!$G$29</f>
        <v>60</v>
      </c>
      <c r="AA20" s="111">
        <f>[16]Abril!$G$30</f>
        <v>57</v>
      </c>
      <c r="AB20" s="111">
        <f>[16]Abril!$G$31</f>
        <v>63</v>
      </c>
      <c r="AC20" s="111">
        <f>[16]Abril!$G$32</f>
        <v>71</v>
      </c>
      <c r="AD20" s="111">
        <f>[16]Abril!$G$33</f>
        <v>51</v>
      </c>
      <c r="AE20" s="111">
        <f>[16]Abril!$G$34</f>
        <v>33</v>
      </c>
      <c r="AF20" s="116">
        <f t="shared" si="1"/>
        <v>33</v>
      </c>
      <c r="AG20" s="115">
        <f t="shared" ref="AG20:AG26" si="3">AVERAGE(B20:AE20)</f>
        <v>55.633333333333333</v>
      </c>
      <c r="AJ20" t="s">
        <v>35</v>
      </c>
      <c r="AK20" t="s">
        <v>35</v>
      </c>
    </row>
    <row r="21" spans="1:38" x14ac:dyDescent="0.2">
      <c r="A21" s="48" t="s">
        <v>7</v>
      </c>
      <c r="B21" s="111">
        <f>[17]Abril!$G$5</f>
        <v>70</v>
      </c>
      <c r="C21" s="111">
        <f>[17]Abril!$G$6</f>
        <v>60</v>
      </c>
      <c r="D21" s="111">
        <f>[17]Abril!$G$7</f>
        <v>53</v>
      </c>
      <c r="E21" s="111">
        <f>[17]Abril!$G$8</f>
        <v>60</v>
      </c>
      <c r="F21" s="111">
        <f>[17]Abril!$G$9</f>
        <v>62</v>
      </c>
      <c r="G21" s="111">
        <f>[17]Abril!$G$10</f>
        <v>52</v>
      </c>
      <c r="H21" s="111">
        <f>[17]Abril!$G$11</f>
        <v>53</v>
      </c>
      <c r="I21" s="111">
        <f>[17]Abril!$G$12</f>
        <v>58</v>
      </c>
      <c r="J21" s="111">
        <f>[17]Abril!$G$13</f>
        <v>57</v>
      </c>
      <c r="K21" s="111">
        <f>[17]Abril!$G$14</f>
        <v>48</v>
      </c>
      <c r="L21" s="111">
        <f>[17]Abril!$G$15</f>
        <v>52</v>
      </c>
      <c r="M21" s="111">
        <f>[17]Abril!$G$16</f>
        <v>65</v>
      </c>
      <c r="N21" s="111">
        <f>[17]Abril!$G$17</f>
        <v>65</v>
      </c>
      <c r="O21" s="111">
        <f>[17]Abril!$G$18</f>
        <v>65</v>
      </c>
      <c r="P21" s="111">
        <f>[17]Abril!$G$19</f>
        <v>64</v>
      </c>
      <c r="Q21" s="111">
        <f>[17]Abril!$G$20</f>
        <v>74</v>
      </c>
      <c r="R21" s="111">
        <f>[17]Abril!$G$21</f>
        <v>79</v>
      </c>
      <c r="S21" s="111">
        <f>[17]Abril!$G$22</f>
        <v>95</v>
      </c>
      <c r="T21" s="111">
        <f>[17]Abril!$G$23</f>
        <v>85</v>
      </c>
      <c r="U21" s="111">
        <f>[17]Abril!$G$24</f>
        <v>75</v>
      </c>
      <c r="V21" s="111">
        <f>[17]Abril!$G$25</f>
        <v>59</v>
      </c>
      <c r="W21" s="111">
        <f>[17]Abril!$G$26</f>
        <v>59</v>
      </c>
      <c r="X21" s="111">
        <f>[17]Abril!$G$27</f>
        <v>61</v>
      </c>
      <c r="Y21" s="111">
        <f>[17]Abril!$G$28</f>
        <v>66</v>
      </c>
      <c r="Z21" s="111">
        <f>[17]Abril!$G$29</f>
        <v>77</v>
      </c>
      <c r="AA21" s="111">
        <f>[17]Abril!$G$30</f>
        <v>61</v>
      </c>
      <c r="AB21" s="111">
        <f>[17]Abril!$G$31</f>
        <v>79</v>
      </c>
      <c r="AC21" s="111">
        <f>[17]Abril!$G$32</f>
        <v>66</v>
      </c>
      <c r="AD21" s="111">
        <f>[17]Abril!$G$33</f>
        <v>37</v>
      </c>
      <c r="AE21" s="111">
        <f>[17]Abril!$G$34</f>
        <v>40</v>
      </c>
      <c r="AF21" s="116">
        <f t="shared" si="1"/>
        <v>37</v>
      </c>
      <c r="AG21" s="115">
        <f t="shared" si="3"/>
        <v>63.233333333333334</v>
      </c>
      <c r="AI21" t="s">
        <v>35</v>
      </c>
      <c r="AJ21" t="s">
        <v>35</v>
      </c>
    </row>
    <row r="22" spans="1:38" x14ac:dyDescent="0.2">
      <c r="A22" s="48" t="s">
        <v>148</v>
      </c>
      <c r="B22" s="111">
        <f>[18]Abril!$G$5</f>
        <v>59</v>
      </c>
      <c r="C22" s="111">
        <f>[18]Abril!$G$6</f>
        <v>56</v>
      </c>
      <c r="D22" s="111">
        <f>[18]Abril!$G$7</f>
        <v>53</v>
      </c>
      <c r="E22" s="111">
        <f>[18]Abril!$G$8</f>
        <v>55</v>
      </c>
      <c r="F22" s="111">
        <f>[18]Abril!$G$9</f>
        <v>52</v>
      </c>
      <c r="G22" s="111">
        <f>[18]Abril!$G$10</f>
        <v>47</v>
      </c>
      <c r="H22" s="111">
        <f>[18]Abril!$G$11</f>
        <v>50</v>
      </c>
      <c r="I22" s="111">
        <f>[18]Abril!$G$12</f>
        <v>58</v>
      </c>
      <c r="J22" s="111">
        <f>[18]Abril!$G$13</f>
        <v>54</v>
      </c>
      <c r="K22" s="111">
        <f>[18]Abril!$G$14</f>
        <v>52</v>
      </c>
      <c r="L22" s="111">
        <f>[18]Abril!$G$15</f>
        <v>44</v>
      </c>
      <c r="M22" s="111">
        <f>[18]Abril!$G$16</f>
        <v>63</v>
      </c>
      <c r="N22" s="111">
        <f>[18]Abril!$G$17</f>
        <v>64</v>
      </c>
      <c r="O22" s="111">
        <f>[18]Abril!$G$18</f>
        <v>64</v>
      </c>
      <c r="P22" s="111">
        <f>[18]Abril!$G$19</f>
        <v>66</v>
      </c>
      <c r="Q22" s="111">
        <f>[18]Abril!$G$20</f>
        <v>73</v>
      </c>
      <c r="R22" s="111">
        <f>[18]Abril!$G$21</f>
        <v>68</v>
      </c>
      <c r="S22" s="111">
        <f>[18]Abril!$G$22</f>
        <v>90</v>
      </c>
      <c r="T22" s="111">
        <f>[18]Abril!$G$23</f>
        <v>84</v>
      </c>
      <c r="U22" s="111">
        <f>[18]Abril!$G$24</f>
        <v>67</v>
      </c>
      <c r="V22" s="111">
        <f>[18]Abril!$G$25</f>
        <v>58</v>
      </c>
      <c r="W22" s="111">
        <f>[18]Abril!$G$26</f>
        <v>58</v>
      </c>
      <c r="X22" s="111">
        <f>[18]Abril!$G$27</f>
        <v>53</v>
      </c>
      <c r="Y22" s="111">
        <f>[18]Abril!$G$28</f>
        <v>64</v>
      </c>
      <c r="Z22" s="111">
        <f>[18]Abril!$G$29</f>
        <v>75</v>
      </c>
      <c r="AA22" s="111">
        <f>[18]Abril!$G$30</f>
        <v>62</v>
      </c>
      <c r="AB22" s="111">
        <f>[18]Abril!$G$31</f>
        <v>74</v>
      </c>
      <c r="AC22" s="111">
        <f>[18]Abril!$G$32</f>
        <v>62</v>
      </c>
      <c r="AD22" s="111">
        <f>[18]Abril!$G$33</f>
        <v>30</v>
      </c>
      <c r="AE22" s="111">
        <f>[18]Abril!$G$34</f>
        <v>38</v>
      </c>
      <c r="AF22" s="116">
        <f t="shared" si="1"/>
        <v>30</v>
      </c>
      <c r="AG22" s="115">
        <f t="shared" si="3"/>
        <v>59.766666666666666</v>
      </c>
      <c r="AI22" t="s">
        <v>35</v>
      </c>
    </row>
    <row r="23" spans="1:38" x14ac:dyDescent="0.2">
      <c r="A23" s="48" t="s">
        <v>149</v>
      </c>
      <c r="B23" s="111">
        <f>[19]Abril!$G$5</f>
        <v>59</v>
      </c>
      <c r="C23" s="111">
        <f>[19]Abril!$G$6</f>
        <v>52</v>
      </c>
      <c r="D23" s="111">
        <f>[19]Abril!$G$7</f>
        <v>58</v>
      </c>
      <c r="E23" s="111">
        <f>[19]Abril!$G$8</f>
        <v>63</v>
      </c>
      <c r="F23" s="111">
        <f>[19]Abril!$G$9</f>
        <v>59</v>
      </c>
      <c r="G23" s="111">
        <f>[19]Abril!$G$10</f>
        <v>48</v>
      </c>
      <c r="H23" s="111">
        <f>[19]Abril!$G$11</f>
        <v>49</v>
      </c>
      <c r="I23" s="111">
        <f>[19]Abril!$G$12</f>
        <v>68</v>
      </c>
      <c r="J23" s="111">
        <f>[19]Abril!$G$13</f>
        <v>58</v>
      </c>
      <c r="K23" s="111">
        <f>[19]Abril!$G$14</f>
        <v>51</v>
      </c>
      <c r="L23" s="111">
        <f>[19]Abril!$G$15</f>
        <v>50</v>
      </c>
      <c r="M23" s="111">
        <f>[19]Abril!$G$16</f>
        <v>71</v>
      </c>
      <c r="N23" s="111">
        <f>[19]Abril!$G$17</f>
        <v>70</v>
      </c>
      <c r="O23" s="111">
        <f>[19]Abril!$G$18</f>
        <v>52</v>
      </c>
      <c r="P23" s="111">
        <f>[19]Abril!$G$19</f>
        <v>77</v>
      </c>
      <c r="Q23" s="111">
        <f>[19]Abril!$G$20</f>
        <v>75</v>
      </c>
      <c r="R23" s="111">
        <f>[19]Abril!$G$21</f>
        <v>63</v>
      </c>
      <c r="S23" s="111">
        <f>[19]Abril!$G$22</f>
        <v>81</v>
      </c>
      <c r="T23" s="111">
        <f>[19]Abril!$G$23</f>
        <v>63</v>
      </c>
      <c r="U23" s="111">
        <f>[19]Abril!$G$24</f>
        <v>61</v>
      </c>
      <c r="V23" s="111">
        <f>[19]Abril!$G$25</f>
        <v>51</v>
      </c>
      <c r="W23" s="111">
        <f>[19]Abril!$G$26</f>
        <v>53</v>
      </c>
      <c r="X23" s="111">
        <f>[19]Abril!$G$27</f>
        <v>53</v>
      </c>
      <c r="Y23" s="111">
        <f>[19]Abril!$G$28</f>
        <v>71</v>
      </c>
      <c r="Z23" s="111">
        <f>[19]Abril!$G$29</f>
        <v>76</v>
      </c>
      <c r="AA23" s="111">
        <f>[19]Abril!$G$30</f>
        <v>66</v>
      </c>
      <c r="AB23" s="111">
        <f>[19]Abril!$G$31</f>
        <v>88</v>
      </c>
      <c r="AC23" s="111">
        <f>[19]Abril!$G$32</f>
        <v>54</v>
      </c>
      <c r="AD23" s="111">
        <f>[19]Abril!$G$33</f>
        <v>34</v>
      </c>
      <c r="AE23" s="111">
        <f>[19]Abril!$G$34</f>
        <v>34</v>
      </c>
      <c r="AF23" s="116">
        <f t="shared" si="1"/>
        <v>34</v>
      </c>
      <c r="AG23" s="115">
        <f t="shared" si="3"/>
        <v>60.266666666666666</v>
      </c>
      <c r="AH23" s="12" t="s">
        <v>35</v>
      </c>
      <c r="AI23" t="s">
        <v>35</v>
      </c>
    </row>
    <row r="24" spans="1:38" x14ac:dyDescent="0.2">
      <c r="A24" s="48" t="s">
        <v>150</v>
      </c>
      <c r="B24" s="111">
        <f>[20]Abril!$G$5</f>
        <v>65</v>
      </c>
      <c r="C24" s="111">
        <f>[20]Abril!$G$6</f>
        <v>54</v>
      </c>
      <c r="D24" s="111">
        <f>[20]Abril!$G$7</f>
        <v>59</v>
      </c>
      <c r="E24" s="111">
        <f>[20]Abril!$G$8</f>
        <v>58</v>
      </c>
      <c r="F24" s="111">
        <f>[20]Abril!$G$9</f>
        <v>61</v>
      </c>
      <c r="G24" s="111">
        <f>[20]Abril!$G$10</f>
        <v>52</v>
      </c>
      <c r="H24" s="111">
        <f>[20]Abril!$G$11</f>
        <v>54</v>
      </c>
      <c r="I24" s="111">
        <f>[20]Abril!$G$12</f>
        <v>58</v>
      </c>
      <c r="J24" s="111">
        <f>[20]Abril!$G$13</f>
        <v>55</v>
      </c>
      <c r="K24" s="111">
        <f>[20]Abril!$G$14</f>
        <v>51</v>
      </c>
      <c r="L24" s="111">
        <f>[20]Abril!$G$15</f>
        <v>50</v>
      </c>
      <c r="M24" s="111">
        <f>[20]Abril!$G$16</f>
        <v>66</v>
      </c>
      <c r="N24" s="111">
        <f>[20]Abril!$G$17</f>
        <v>68</v>
      </c>
      <c r="O24" s="111">
        <f>[20]Abril!$G$18</f>
        <v>64</v>
      </c>
      <c r="P24" s="111">
        <f>[20]Abril!$G$19</f>
        <v>66</v>
      </c>
      <c r="Q24" s="111">
        <f>[20]Abril!$G$20</f>
        <v>73</v>
      </c>
      <c r="R24" s="111">
        <f>[20]Abril!$G$21</f>
        <v>81</v>
      </c>
      <c r="S24" s="111">
        <f>[20]Abril!$G$22</f>
        <v>100</v>
      </c>
      <c r="T24" s="111">
        <f>[20]Abril!$G$23</f>
        <v>97</v>
      </c>
      <c r="U24" s="111">
        <f>[20]Abril!$G$24</f>
        <v>75</v>
      </c>
      <c r="V24" s="111">
        <f>[20]Abril!$G$25</f>
        <v>64</v>
      </c>
      <c r="W24" s="111">
        <f>[20]Abril!$G$26</f>
        <v>60</v>
      </c>
      <c r="X24" s="111">
        <f>[20]Abril!$G$27</f>
        <v>60</v>
      </c>
      <c r="Y24" s="111">
        <f>[20]Abril!$G$28</f>
        <v>80</v>
      </c>
      <c r="Z24" s="111">
        <f>[20]Abril!$G$29</f>
        <v>74</v>
      </c>
      <c r="AA24" s="111">
        <f>[20]Abril!$G$30</f>
        <v>64</v>
      </c>
      <c r="AB24" s="111">
        <f>[20]Abril!$G$31</f>
        <v>87</v>
      </c>
      <c r="AC24" s="111">
        <f>[20]Abril!$G$32</f>
        <v>63</v>
      </c>
      <c r="AD24" s="111">
        <f>[20]Abril!$G$33</f>
        <v>37</v>
      </c>
      <c r="AE24" s="111">
        <f>[20]Abril!$G$34</f>
        <v>42</v>
      </c>
      <c r="AF24" s="116">
        <f t="shared" si="1"/>
        <v>37</v>
      </c>
      <c r="AG24" s="115">
        <f t="shared" si="3"/>
        <v>64.599999999999994</v>
      </c>
      <c r="AI24" t="s">
        <v>35</v>
      </c>
      <c r="AL24" t="s">
        <v>35</v>
      </c>
    </row>
    <row r="25" spans="1:38" x14ac:dyDescent="0.2">
      <c r="A25" s="48" t="s">
        <v>8</v>
      </c>
      <c r="B25" s="111">
        <f>[21]Abril!$G$5</f>
        <v>59</v>
      </c>
      <c r="C25" s="111">
        <f>[21]Abril!$G$6</f>
        <v>51</v>
      </c>
      <c r="D25" s="111">
        <f>[21]Abril!$G$7</f>
        <v>58</v>
      </c>
      <c r="E25" s="111">
        <f>[21]Abril!$G$8</f>
        <v>59</v>
      </c>
      <c r="F25" s="111">
        <f>[21]Abril!$G$9</f>
        <v>58</v>
      </c>
      <c r="G25" s="111">
        <f>[21]Abril!$G$10</f>
        <v>47</v>
      </c>
      <c r="H25" s="111">
        <f>[21]Abril!$G$11</f>
        <v>53</v>
      </c>
      <c r="I25" s="111">
        <f>[21]Abril!$G$12</f>
        <v>62</v>
      </c>
      <c r="J25" s="111">
        <f>[21]Abril!$G$13</f>
        <v>55</v>
      </c>
      <c r="K25" s="111">
        <f>[21]Abril!$G$14</f>
        <v>52</v>
      </c>
      <c r="L25" s="111">
        <f>[21]Abril!$G$15</f>
        <v>52</v>
      </c>
      <c r="M25" s="111">
        <f>[21]Abril!$G$16</f>
        <v>74</v>
      </c>
      <c r="N25" s="111">
        <f>[21]Abril!$G$17</f>
        <v>76</v>
      </c>
      <c r="O25" s="111">
        <f>[21]Abril!$G$18</f>
        <v>55</v>
      </c>
      <c r="P25" s="111">
        <f>[21]Abril!$G$19</f>
        <v>80</v>
      </c>
      <c r="Q25" s="111">
        <f>[21]Abril!$G$20</f>
        <v>80</v>
      </c>
      <c r="R25" s="111">
        <f>[21]Abril!$G$21</f>
        <v>65</v>
      </c>
      <c r="S25" s="111">
        <f>[21]Abril!$G$22</f>
        <v>95</v>
      </c>
      <c r="T25" s="111">
        <f>[21]Abril!$G$23</f>
        <v>71</v>
      </c>
      <c r="U25" s="111">
        <f>[21]Abril!$G$24</f>
        <v>64</v>
      </c>
      <c r="V25" s="111">
        <f>[21]Abril!$G$25</f>
        <v>52</v>
      </c>
      <c r="W25" s="111">
        <f>[21]Abril!$G$26</f>
        <v>53</v>
      </c>
      <c r="X25" s="111">
        <f>[21]Abril!$G$27</f>
        <v>55</v>
      </c>
      <c r="Y25" s="111">
        <f>[21]Abril!$G$28</f>
        <v>82</v>
      </c>
      <c r="Z25" s="111">
        <f>[21]Abril!$G$29</f>
        <v>82</v>
      </c>
      <c r="AA25" s="111">
        <f>[21]Abril!$G$30</f>
        <v>67</v>
      </c>
      <c r="AB25" s="111" t="str">
        <f>[21]Abril!$G$31</f>
        <v>*</v>
      </c>
      <c r="AC25" s="111">
        <f>[21]Abril!$G$32</f>
        <v>54</v>
      </c>
      <c r="AD25" s="111">
        <f>[21]Abril!$G$33</f>
        <v>30</v>
      </c>
      <c r="AE25" s="111">
        <f>[21]Abril!$G$34</f>
        <v>34</v>
      </c>
      <c r="AF25" s="116">
        <f t="shared" si="1"/>
        <v>30</v>
      </c>
      <c r="AG25" s="115">
        <f t="shared" si="3"/>
        <v>61.206896551724135</v>
      </c>
      <c r="AI25" t="s">
        <v>35</v>
      </c>
      <c r="AJ25" t="s">
        <v>35</v>
      </c>
      <c r="AK25" t="s">
        <v>35</v>
      </c>
    </row>
    <row r="26" spans="1:38" x14ac:dyDescent="0.2">
      <c r="A26" s="48" t="s">
        <v>9</v>
      </c>
      <c r="B26" s="111">
        <f>[22]Abril!$G$5</f>
        <v>52</v>
      </c>
      <c r="C26" s="111">
        <f>[22]Abril!$G$6</f>
        <v>49</v>
      </c>
      <c r="D26" s="111">
        <f>[22]Abril!$G$7</f>
        <v>50</v>
      </c>
      <c r="E26" s="111">
        <f>[22]Abril!$G$8</f>
        <v>52</v>
      </c>
      <c r="F26" s="111">
        <f>[22]Abril!$G$9</f>
        <v>49</v>
      </c>
      <c r="G26" s="111">
        <f>[22]Abril!$G$10</f>
        <v>43</v>
      </c>
      <c r="H26" s="111">
        <f>[22]Abril!$G$11</f>
        <v>46</v>
      </c>
      <c r="I26" s="111">
        <f>[22]Abril!$G$12</f>
        <v>52</v>
      </c>
      <c r="J26" s="111">
        <f>[22]Abril!$G$13</f>
        <v>54</v>
      </c>
      <c r="K26" s="111">
        <f>[22]Abril!$G$14</f>
        <v>51</v>
      </c>
      <c r="L26" s="111">
        <f>[22]Abril!$G$15</f>
        <v>45</v>
      </c>
      <c r="M26" s="111">
        <f>[22]Abril!$G$16</f>
        <v>59</v>
      </c>
      <c r="N26" s="111">
        <f>[22]Abril!$G$17</f>
        <v>60</v>
      </c>
      <c r="O26" s="111">
        <f>[22]Abril!$G$18</f>
        <v>55</v>
      </c>
      <c r="P26" s="111">
        <f>[22]Abril!$G$19</f>
        <v>65</v>
      </c>
      <c r="Q26" s="111">
        <f>[22]Abril!$G$20</f>
        <v>73</v>
      </c>
      <c r="R26" s="111">
        <f>[22]Abril!$G$21</f>
        <v>64</v>
      </c>
      <c r="S26" s="111">
        <f>[22]Abril!$G$22</f>
        <v>87</v>
      </c>
      <c r="T26" s="111">
        <f>[22]Abril!$G$23</f>
        <v>84</v>
      </c>
      <c r="U26" s="111">
        <f>[22]Abril!$G$24</f>
        <v>71</v>
      </c>
      <c r="V26" s="111">
        <f>[22]Abril!$G$25</f>
        <v>57</v>
      </c>
      <c r="W26" s="111">
        <f>[22]Abril!$G$26</f>
        <v>50</v>
      </c>
      <c r="X26" s="111">
        <f>[22]Abril!$G$27</f>
        <v>47</v>
      </c>
      <c r="Y26" s="111">
        <f>[22]Abril!$G$28</f>
        <v>65</v>
      </c>
      <c r="Z26" s="111">
        <f>[22]Abril!$G$29</f>
        <v>74</v>
      </c>
      <c r="AA26" s="111">
        <f>[22]Abril!$G$30</f>
        <v>59</v>
      </c>
      <c r="AB26" s="111">
        <f>[22]Abril!$G$31</f>
        <v>70</v>
      </c>
      <c r="AC26" s="111">
        <f>[22]Abril!$G$32</f>
        <v>60</v>
      </c>
      <c r="AD26" s="111">
        <f>[22]Abril!$G$33</f>
        <v>28</v>
      </c>
      <c r="AE26" s="111">
        <f>[22]Abril!$G$34</f>
        <v>39</v>
      </c>
      <c r="AF26" s="116">
        <f t="shared" si="1"/>
        <v>28</v>
      </c>
      <c r="AG26" s="115">
        <f t="shared" si="3"/>
        <v>57</v>
      </c>
      <c r="AK26" t="s">
        <v>35</v>
      </c>
    </row>
    <row r="27" spans="1:38" hidden="1" x14ac:dyDescent="0.2">
      <c r="A27" s="48" t="s">
        <v>32</v>
      </c>
      <c r="B27" s="111" t="str">
        <f>[23]Abril!$G$5</f>
        <v>*</v>
      </c>
      <c r="C27" s="111" t="str">
        <f>[23]Abril!$G$6</f>
        <v>*</v>
      </c>
      <c r="D27" s="111" t="str">
        <f>[23]Abril!$G$7</f>
        <v>*</v>
      </c>
      <c r="E27" s="111" t="str">
        <f>[23]Abril!$G$8</f>
        <v>*</v>
      </c>
      <c r="F27" s="111" t="str">
        <f>[23]Abril!$G$9</f>
        <v>*</v>
      </c>
      <c r="G27" s="111" t="str">
        <f>[23]Abril!$G$10</f>
        <v>*</v>
      </c>
      <c r="H27" s="111" t="str">
        <f>[23]Abril!$G$11</f>
        <v>*</v>
      </c>
      <c r="I27" s="111" t="str">
        <f>[23]Abril!$G$12</f>
        <v>*</v>
      </c>
      <c r="J27" s="111" t="str">
        <f>[23]Abril!$G$13</f>
        <v>*</v>
      </c>
      <c r="K27" s="111" t="str">
        <f>[23]Abril!$G$14</f>
        <v>*</v>
      </c>
      <c r="L27" s="111" t="str">
        <f>[23]Abril!$G$15</f>
        <v>*</v>
      </c>
      <c r="M27" s="111" t="str">
        <f>[23]Abril!$G$16</f>
        <v>*</v>
      </c>
      <c r="N27" s="111" t="str">
        <f>[23]Abril!$G$17</f>
        <v>*</v>
      </c>
      <c r="O27" s="111" t="str">
        <f>[23]Abril!$G$18</f>
        <v>*</v>
      </c>
      <c r="P27" s="111" t="str">
        <f>[23]Abril!$G$19</f>
        <v>*</v>
      </c>
      <c r="Q27" s="111" t="str">
        <f>[23]Abril!$G$20</f>
        <v>*</v>
      </c>
      <c r="R27" s="111" t="str">
        <f>[23]Abril!$G$21</f>
        <v>*</v>
      </c>
      <c r="S27" s="111" t="str">
        <f>[23]Abril!$G$22</f>
        <v>*</v>
      </c>
      <c r="T27" s="111" t="str">
        <f>[23]Abril!$G$23</f>
        <v>*</v>
      </c>
      <c r="U27" s="111" t="str">
        <f>[23]Abril!$G$24</f>
        <v>*</v>
      </c>
      <c r="V27" s="111" t="str">
        <f>[23]Abril!$G$25</f>
        <v>*</v>
      </c>
      <c r="W27" s="111" t="str">
        <f>[23]Abril!$G$26</f>
        <v>*</v>
      </c>
      <c r="X27" s="111" t="str">
        <f>[23]Abril!$G$27</f>
        <v>*</v>
      </c>
      <c r="Y27" s="111" t="str">
        <f>[23]Abril!$G$28</f>
        <v>*</v>
      </c>
      <c r="Z27" s="111" t="str">
        <f>[23]Abril!$G$29</f>
        <v>*</v>
      </c>
      <c r="AA27" s="111" t="str">
        <f>[23]Abril!$G$30</f>
        <v>*</v>
      </c>
      <c r="AB27" s="111" t="str">
        <f>[23]Abril!$G$31</f>
        <v>*</v>
      </c>
      <c r="AC27" s="111" t="str">
        <f>[23]Abril!$G$32</f>
        <v>*</v>
      </c>
      <c r="AD27" s="111" t="str">
        <f>[23]Abril!$G$33</f>
        <v>*</v>
      </c>
      <c r="AE27" s="111" t="str">
        <f>[23]Abril!$G$34</f>
        <v>*</v>
      </c>
      <c r="AF27" s="116" t="s">
        <v>197</v>
      </c>
      <c r="AG27" s="115" t="s">
        <v>197</v>
      </c>
      <c r="AJ27" t="s">
        <v>35</v>
      </c>
      <c r="AK27" t="s">
        <v>35</v>
      </c>
    </row>
    <row r="28" spans="1:38" hidden="1" x14ac:dyDescent="0.2">
      <c r="A28" s="48" t="s">
        <v>10</v>
      </c>
      <c r="B28" s="111" t="str">
        <f>[24]Abril!$G$5</f>
        <v>*</v>
      </c>
      <c r="C28" s="111" t="str">
        <f>[24]Abril!$G$6</f>
        <v>*</v>
      </c>
      <c r="D28" s="111" t="str">
        <f>[24]Abril!$G$7</f>
        <v>*</v>
      </c>
      <c r="E28" s="111" t="str">
        <f>[24]Abril!$G$8</f>
        <v>*</v>
      </c>
      <c r="F28" s="111" t="str">
        <f>[24]Abril!$G$9</f>
        <v>*</v>
      </c>
      <c r="G28" s="111" t="str">
        <f>[24]Abril!$G$10</f>
        <v>*</v>
      </c>
      <c r="H28" s="111" t="str">
        <f>[24]Abril!$G$11</f>
        <v>*</v>
      </c>
      <c r="I28" s="111" t="str">
        <f>[24]Abril!$G$12</f>
        <v>*</v>
      </c>
      <c r="J28" s="111" t="str">
        <f>[24]Abril!$G$13</f>
        <v>*</v>
      </c>
      <c r="K28" s="111" t="str">
        <f>[24]Abril!$G$14</f>
        <v>*</v>
      </c>
      <c r="L28" s="111" t="str">
        <f>[24]Abril!$G$15</f>
        <v>*</v>
      </c>
      <c r="M28" s="111" t="str">
        <f>[24]Abril!$G$16</f>
        <v>*</v>
      </c>
      <c r="N28" s="111" t="str">
        <f>[24]Abril!$G$17</f>
        <v>*</v>
      </c>
      <c r="O28" s="111" t="str">
        <f>[24]Abril!$G$18</f>
        <v>*</v>
      </c>
      <c r="P28" s="111" t="str">
        <f>[24]Abril!$G$19</f>
        <v>*</v>
      </c>
      <c r="Q28" s="111" t="str">
        <f>[24]Abril!$G$20</f>
        <v>*</v>
      </c>
      <c r="R28" s="111" t="str">
        <f>[24]Abril!$G$21</f>
        <v>*</v>
      </c>
      <c r="S28" s="111" t="str">
        <f>[24]Abril!$G$22</f>
        <v>*</v>
      </c>
      <c r="T28" s="111" t="str">
        <f>[24]Abril!$G$23</f>
        <v>*</v>
      </c>
      <c r="U28" s="111" t="str">
        <f>[24]Abril!$G$24</f>
        <v>*</v>
      </c>
      <c r="V28" s="111" t="str">
        <f>[24]Abril!$G$25</f>
        <v>*</v>
      </c>
      <c r="W28" s="111" t="str">
        <f>[24]Abril!$G$26</f>
        <v>*</v>
      </c>
      <c r="X28" s="111" t="str">
        <f>[24]Abril!$G$27</f>
        <v>*</v>
      </c>
      <c r="Y28" s="111" t="str">
        <f>[24]Abril!$G$28</f>
        <v>*</v>
      </c>
      <c r="Z28" s="111" t="str">
        <f>[24]Abril!$G$29</f>
        <v>*</v>
      </c>
      <c r="AA28" s="111" t="str">
        <f>[24]Abril!$G$30</f>
        <v>*</v>
      </c>
      <c r="AB28" s="111" t="str">
        <f>[24]Abril!$G$31</f>
        <v>*</v>
      </c>
      <c r="AC28" s="111" t="str">
        <f>[24]Abril!$G$32</f>
        <v>*</v>
      </c>
      <c r="AD28" s="111" t="str">
        <f>[24]Abril!$G$33</f>
        <v>*</v>
      </c>
      <c r="AE28" s="111" t="str">
        <f>[24]Abril!$G$34</f>
        <v>*</v>
      </c>
      <c r="AF28" s="116" t="s">
        <v>197</v>
      </c>
      <c r="AG28" s="115" t="s">
        <v>197</v>
      </c>
      <c r="AJ28" t="s">
        <v>35</v>
      </c>
      <c r="AK28" t="s">
        <v>35</v>
      </c>
    </row>
    <row r="29" spans="1:38" x14ac:dyDescent="0.2">
      <c r="A29" s="48" t="s">
        <v>151</v>
      </c>
      <c r="B29" s="111">
        <f>[25]Abril!$G$5</f>
        <v>70</v>
      </c>
      <c r="C29" s="111">
        <f>[25]Abril!$G$6</f>
        <v>57</v>
      </c>
      <c r="D29" s="111">
        <f>[25]Abril!$G$7</f>
        <v>60</v>
      </c>
      <c r="E29" s="111">
        <f>[25]Abril!$G$8</f>
        <v>63</v>
      </c>
      <c r="F29" s="111">
        <f>[25]Abril!$G$9</f>
        <v>66</v>
      </c>
      <c r="G29" s="111">
        <f>[25]Abril!$G$10</f>
        <v>54</v>
      </c>
      <c r="H29" s="111">
        <f>[25]Abril!$G$11</f>
        <v>57</v>
      </c>
      <c r="I29" s="111">
        <f>[25]Abril!$G$12</f>
        <v>70</v>
      </c>
      <c r="J29" s="111">
        <f>[25]Abril!$G$13</f>
        <v>59</v>
      </c>
      <c r="K29" s="111">
        <f>[25]Abril!$G$14</f>
        <v>54</v>
      </c>
      <c r="L29" s="111">
        <f>[25]Abril!$G$15</f>
        <v>56</v>
      </c>
      <c r="M29" s="111">
        <f>[25]Abril!$G$16</f>
        <v>68</v>
      </c>
      <c r="N29" s="111">
        <f>[25]Abril!$G$17</f>
        <v>67</v>
      </c>
      <c r="O29" s="111">
        <f>[25]Abril!$G$18</f>
        <v>64</v>
      </c>
      <c r="P29" s="111">
        <f>[25]Abril!$G$19</f>
        <v>72</v>
      </c>
      <c r="Q29" s="111">
        <f>[25]Abril!$G$20</f>
        <v>74</v>
      </c>
      <c r="R29" s="111">
        <f>[25]Abril!$G$21</f>
        <v>85</v>
      </c>
      <c r="S29" s="111">
        <f>[25]Abril!$G$22</f>
        <v>99</v>
      </c>
      <c r="T29" s="111">
        <f>[25]Abril!$G$23</f>
        <v>79</v>
      </c>
      <c r="U29" s="111">
        <f>[25]Abril!$G$24</f>
        <v>67</v>
      </c>
      <c r="V29" s="111">
        <f>[25]Abril!$G$25</f>
        <v>62</v>
      </c>
      <c r="W29" s="111">
        <f>[25]Abril!$G$26</f>
        <v>62</v>
      </c>
      <c r="X29" s="111">
        <f>[25]Abril!$G$27</f>
        <v>57</v>
      </c>
      <c r="Y29" s="111">
        <f>[25]Abril!$G$28</f>
        <v>78</v>
      </c>
      <c r="Z29" s="111">
        <f>[25]Abril!$G$29</f>
        <v>80</v>
      </c>
      <c r="AA29" s="111">
        <f>[25]Abril!$G$30</f>
        <v>67</v>
      </c>
      <c r="AB29" s="111">
        <f>[25]Abril!$G$31</f>
        <v>86</v>
      </c>
      <c r="AC29" s="111">
        <f>[25]Abril!$G$32</f>
        <v>65</v>
      </c>
      <c r="AD29" s="111">
        <f>[25]Abril!$G$33</f>
        <v>40</v>
      </c>
      <c r="AE29" s="111">
        <f>[25]Abril!$G$34</f>
        <v>41</v>
      </c>
      <c r="AF29" s="116">
        <f t="shared" si="1"/>
        <v>40</v>
      </c>
      <c r="AG29" s="115">
        <f t="shared" ref="AG29:AG46" si="4">AVERAGE(B29:AE29)</f>
        <v>65.966666666666669</v>
      </c>
      <c r="AH29" s="12" t="s">
        <v>35</v>
      </c>
      <c r="AI29" t="s">
        <v>35</v>
      </c>
      <c r="AK29" t="s">
        <v>35</v>
      </c>
    </row>
    <row r="30" spans="1:38" x14ac:dyDescent="0.2">
      <c r="A30" s="48" t="s">
        <v>11</v>
      </c>
      <c r="B30" s="111">
        <f>[26]Abril!$G$5</f>
        <v>54</v>
      </c>
      <c r="C30" s="111">
        <f>[26]Abril!$G$6</f>
        <v>50</v>
      </c>
      <c r="D30" s="111">
        <f>[26]Abril!$G$7</f>
        <v>47</v>
      </c>
      <c r="E30" s="111">
        <f>[26]Abril!$G$8</f>
        <v>55</v>
      </c>
      <c r="F30" s="111">
        <f>[26]Abril!$G$9</f>
        <v>60</v>
      </c>
      <c r="G30" s="111">
        <f>[26]Abril!$G$10</f>
        <v>51</v>
      </c>
      <c r="H30" s="111">
        <f>[26]Abril!$G$11</f>
        <v>46</v>
      </c>
      <c r="I30" s="111">
        <f>[26]Abril!$G$12</f>
        <v>55</v>
      </c>
      <c r="J30" s="111">
        <f>[26]Abril!$G$13</f>
        <v>49</v>
      </c>
      <c r="K30" s="111">
        <f>[26]Abril!$G$14</f>
        <v>48</v>
      </c>
      <c r="L30" s="111">
        <f>[26]Abril!$G$15</f>
        <v>49</v>
      </c>
      <c r="M30" s="111">
        <f>[26]Abril!$G$16</f>
        <v>66</v>
      </c>
      <c r="N30" s="111">
        <f>[26]Abril!$G$17</f>
        <v>58</v>
      </c>
      <c r="O30" s="111">
        <f>[26]Abril!$G$18</f>
        <v>63</v>
      </c>
      <c r="P30" s="111">
        <f>[26]Abril!$G$19</f>
        <v>53</v>
      </c>
      <c r="Q30" s="111">
        <f>[26]Abril!$G$20</f>
        <v>65</v>
      </c>
      <c r="R30" s="111">
        <f>[26]Abril!$G$21</f>
        <v>61</v>
      </c>
      <c r="S30" s="111">
        <f>[26]Abril!$G$22</f>
        <v>93</v>
      </c>
      <c r="T30" s="111">
        <f>[26]Abril!$G$23</f>
        <v>85</v>
      </c>
      <c r="U30" s="111">
        <f>[26]Abril!$G$24</f>
        <v>75</v>
      </c>
      <c r="V30" s="111">
        <f>[26]Abril!$G$25</f>
        <v>60</v>
      </c>
      <c r="W30" s="111">
        <f>[26]Abril!$G$26</f>
        <v>60</v>
      </c>
      <c r="X30" s="111">
        <f>[26]Abril!$G$27</f>
        <v>60</v>
      </c>
      <c r="Y30" s="111">
        <f>[26]Abril!$G$28</f>
        <v>84</v>
      </c>
      <c r="Z30" s="111">
        <f>[26]Abril!$G$29</f>
        <v>65</v>
      </c>
      <c r="AA30" s="111">
        <f>[26]Abril!$G$30</f>
        <v>62</v>
      </c>
      <c r="AB30" s="111">
        <f>[26]Abril!$G$31</f>
        <v>64</v>
      </c>
      <c r="AC30" s="111">
        <f>[26]Abril!$G$32</f>
        <v>64</v>
      </c>
      <c r="AD30" s="111">
        <f>[26]Abril!$G$33</f>
        <v>44</v>
      </c>
      <c r="AE30" s="111">
        <f>[26]Abril!$G$34</f>
        <v>39</v>
      </c>
      <c r="AF30" s="116">
        <f t="shared" si="1"/>
        <v>39</v>
      </c>
      <c r="AG30" s="115">
        <f t="shared" si="4"/>
        <v>59.5</v>
      </c>
      <c r="AK30" t="s">
        <v>35</v>
      </c>
    </row>
    <row r="31" spans="1:38" s="5" customFormat="1" x14ac:dyDescent="0.2">
      <c r="A31" s="48" t="s">
        <v>12</v>
      </c>
      <c r="B31" s="111">
        <f>[27]Abril!$G$5</f>
        <v>63</v>
      </c>
      <c r="C31" s="111">
        <f>[27]Abril!$G$6</f>
        <v>58</v>
      </c>
      <c r="D31" s="111">
        <f>[27]Abril!$G$7</f>
        <v>46</v>
      </c>
      <c r="E31" s="111">
        <f>[27]Abril!$G$8</f>
        <v>61</v>
      </c>
      <c r="F31" s="111">
        <f>[27]Abril!$G$9</f>
        <v>55</v>
      </c>
      <c r="G31" s="111">
        <f>[27]Abril!$G$10</f>
        <v>52</v>
      </c>
      <c r="H31" s="111">
        <f>[27]Abril!$G$11</f>
        <v>48</v>
      </c>
      <c r="I31" s="111">
        <f>[27]Abril!$G$12</f>
        <v>55</v>
      </c>
      <c r="J31" s="111">
        <f>[27]Abril!$G$13</f>
        <v>49</v>
      </c>
      <c r="K31" s="111">
        <f>[27]Abril!$G$14</f>
        <v>47</v>
      </c>
      <c r="L31" s="111">
        <f>[27]Abril!$G$15</f>
        <v>45</v>
      </c>
      <c r="M31" s="111">
        <f>[27]Abril!$G$16</f>
        <v>73</v>
      </c>
      <c r="N31" s="111">
        <f>[27]Abril!$G$17</f>
        <v>66</v>
      </c>
      <c r="O31" s="111">
        <f>[27]Abril!$G$18</f>
        <v>55</v>
      </c>
      <c r="P31" s="111">
        <f>[27]Abril!$G$19</f>
        <v>54</v>
      </c>
      <c r="Q31" s="111">
        <f>[27]Abril!$G$20</f>
        <v>56</v>
      </c>
      <c r="R31" s="111">
        <f>[27]Abril!$G$21</f>
        <v>67</v>
      </c>
      <c r="S31" s="111">
        <f>[27]Abril!$G$22</f>
        <v>73</v>
      </c>
      <c r="T31" s="111">
        <f>[27]Abril!$G$23</f>
        <v>74</v>
      </c>
      <c r="U31" s="111">
        <f>[27]Abril!$G$24</f>
        <v>69</v>
      </c>
      <c r="V31" s="111">
        <f>[27]Abril!$G$25</f>
        <v>52</v>
      </c>
      <c r="W31" s="111">
        <f>[27]Abril!$G$26</f>
        <v>57</v>
      </c>
      <c r="X31" s="111">
        <f>[27]Abril!$G$27</f>
        <v>73</v>
      </c>
      <c r="Y31" s="111">
        <f>[27]Abril!$G$28</f>
        <v>68</v>
      </c>
      <c r="Z31" s="111">
        <f>[27]Abril!$G$29</f>
        <v>74</v>
      </c>
      <c r="AA31" s="111">
        <f>[27]Abril!$G$30</f>
        <v>59</v>
      </c>
      <c r="AB31" s="111">
        <f>[27]Abril!$G$31</f>
        <v>70</v>
      </c>
      <c r="AC31" s="111">
        <f>[27]Abril!$G$32</f>
        <v>63</v>
      </c>
      <c r="AD31" s="111">
        <f>[27]Abril!$G$33</f>
        <v>37</v>
      </c>
      <c r="AE31" s="111">
        <f>[27]Abril!$G$34</f>
        <v>35</v>
      </c>
      <c r="AF31" s="116">
        <f t="shared" si="1"/>
        <v>35</v>
      </c>
      <c r="AG31" s="115">
        <f t="shared" si="4"/>
        <v>58.466666666666669</v>
      </c>
      <c r="AI31" s="5" t="s">
        <v>35</v>
      </c>
    </row>
    <row r="32" spans="1:38" x14ac:dyDescent="0.2">
      <c r="A32" s="48" t="s">
        <v>13</v>
      </c>
      <c r="B32" s="111">
        <f>[28]Abril!$G$5</f>
        <v>67</v>
      </c>
      <c r="C32" s="111">
        <f>[28]Abril!$G$6</f>
        <v>61</v>
      </c>
      <c r="D32" s="111">
        <f>[28]Abril!$G$7</f>
        <v>49</v>
      </c>
      <c r="E32" s="111">
        <f>[28]Abril!$G$8</f>
        <v>55</v>
      </c>
      <c r="F32" s="111">
        <f>[28]Abril!$G$9</f>
        <v>60</v>
      </c>
      <c r="G32" s="111">
        <f>[28]Abril!$G$10</f>
        <v>56</v>
      </c>
      <c r="H32" s="111">
        <f>[28]Abril!$G$11</f>
        <v>46</v>
      </c>
      <c r="I32" s="111">
        <f>[28]Abril!$G$12</f>
        <v>59</v>
      </c>
      <c r="J32" s="111">
        <f>[28]Abril!$G$13</f>
        <v>55</v>
      </c>
      <c r="K32" s="111">
        <f>[28]Abril!$G$14</f>
        <v>47</v>
      </c>
      <c r="L32" s="111">
        <f>[28]Abril!$G$15</f>
        <v>46</v>
      </c>
      <c r="M32" s="111">
        <f>[28]Abril!$G$16</f>
        <v>71</v>
      </c>
      <c r="N32" s="111">
        <f>[28]Abril!$G$17</f>
        <v>65</v>
      </c>
      <c r="O32" s="111">
        <f>[28]Abril!$G$18</f>
        <v>58</v>
      </c>
      <c r="P32" s="111">
        <f>[28]Abril!$G$19</f>
        <v>51</v>
      </c>
      <c r="Q32" s="111">
        <f>[28]Abril!$G$20</f>
        <v>58</v>
      </c>
      <c r="R32" s="111">
        <f>[28]Abril!$G$21</f>
        <v>60</v>
      </c>
      <c r="S32" s="111">
        <f>[28]Abril!$G$22</f>
        <v>52</v>
      </c>
      <c r="T32" s="111">
        <f>[28]Abril!$G$23</f>
        <v>62</v>
      </c>
      <c r="U32" s="111">
        <f>[28]Abril!$G$24</f>
        <v>66</v>
      </c>
      <c r="V32" s="111">
        <f>[28]Abril!$G$25</f>
        <v>54</v>
      </c>
      <c r="W32" s="111">
        <f>[28]Abril!$G$26</f>
        <v>59</v>
      </c>
      <c r="X32" s="111">
        <f>[28]Abril!$G$27</f>
        <v>61</v>
      </c>
      <c r="Y32" s="111">
        <f>[28]Abril!$G$28</f>
        <v>62</v>
      </c>
      <c r="Z32" s="111">
        <f>[28]Abril!$G$29</f>
        <v>63</v>
      </c>
      <c r="AA32" s="111">
        <f>[28]Abril!$G$30</f>
        <v>54</v>
      </c>
      <c r="AB32" s="111">
        <f>[28]Abril!$G$31</f>
        <v>70</v>
      </c>
      <c r="AC32" s="111">
        <f>[28]Abril!$G$32</f>
        <v>69</v>
      </c>
      <c r="AD32" s="111">
        <f>[28]Abril!$G$33</f>
        <v>52</v>
      </c>
      <c r="AE32" s="111">
        <f>[28]Abril!$G$34</f>
        <v>36</v>
      </c>
      <c r="AF32" s="116">
        <f t="shared" si="1"/>
        <v>36</v>
      </c>
      <c r="AG32" s="115">
        <f t="shared" si="4"/>
        <v>57.466666666666669</v>
      </c>
      <c r="AJ32" t="s">
        <v>35</v>
      </c>
    </row>
    <row r="33" spans="1:38" x14ac:dyDescent="0.2">
      <c r="A33" s="48" t="s">
        <v>152</v>
      </c>
      <c r="B33" s="111">
        <f>[29]Abril!$G$5</f>
        <v>50</v>
      </c>
      <c r="C33" s="111">
        <f>[29]Abril!$G$6</f>
        <v>57</v>
      </c>
      <c r="D33" s="111">
        <f>[29]Abril!$G$7</f>
        <v>57</v>
      </c>
      <c r="E33" s="111">
        <f>[29]Abril!$G$8</f>
        <v>56</v>
      </c>
      <c r="F33" s="111">
        <f>[29]Abril!$G$9</f>
        <v>59</v>
      </c>
      <c r="G33" s="111">
        <f>[29]Abril!$G$10</f>
        <v>50</v>
      </c>
      <c r="H33" s="111">
        <f>[29]Abril!$G$11</f>
        <v>48</v>
      </c>
      <c r="I33" s="111">
        <f>[29]Abril!$G$12</f>
        <v>61</v>
      </c>
      <c r="J33" s="111">
        <f>[29]Abril!$G$13</f>
        <v>56</v>
      </c>
      <c r="K33" s="111">
        <f>[29]Abril!$G$14</f>
        <v>58</v>
      </c>
      <c r="L33" s="111">
        <f>[29]Abril!$G$15</f>
        <v>52</v>
      </c>
      <c r="M33" s="111">
        <f>[29]Abril!$G$16</f>
        <v>60</v>
      </c>
      <c r="N33" s="111">
        <f>[29]Abril!$G$17</f>
        <v>69</v>
      </c>
      <c r="O33" s="111">
        <f>[29]Abril!$G$18</f>
        <v>69</v>
      </c>
      <c r="P33" s="111">
        <f>[29]Abril!$G$19</f>
        <v>66</v>
      </c>
      <c r="Q33" s="111">
        <f>[29]Abril!$G$20</f>
        <v>75</v>
      </c>
      <c r="R33" s="111">
        <f>[29]Abril!$G$21</f>
        <v>67</v>
      </c>
      <c r="S33" s="111">
        <f>[29]Abril!$G$22</f>
        <v>93</v>
      </c>
      <c r="T33" s="111">
        <f>[29]Abril!$G$23</f>
        <v>83</v>
      </c>
      <c r="U33" s="111">
        <f>[29]Abril!$G$24</f>
        <v>71</v>
      </c>
      <c r="V33" s="111">
        <f>[29]Abril!$G$25</f>
        <v>61</v>
      </c>
      <c r="W33" s="111">
        <f>[29]Abril!$G$26</f>
        <v>55</v>
      </c>
      <c r="X33" s="111">
        <f>[29]Abril!$G$27</f>
        <v>53</v>
      </c>
      <c r="Y33" s="111">
        <f>[29]Abril!$G$28</f>
        <v>74</v>
      </c>
      <c r="Z33" s="111">
        <f>[29]Abril!$G$29</f>
        <v>65</v>
      </c>
      <c r="AA33" s="111">
        <f>[29]Abril!$G$30</f>
        <v>63</v>
      </c>
      <c r="AB33" s="111">
        <f>[29]Abril!$G$31</f>
        <v>77</v>
      </c>
      <c r="AC33" s="111">
        <f>[29]Abril!$G$32</f>
        <v>75</v>
      </c>
      <c r="AD33" s="111">
        <f>[29]Abril!$G$33</f>
        <v>44</v>
      </c>
      <c r="AE33" s="111">
        <f>[29]Abril!$G$34</f>
        <v>37</v>
      </c>
      <c r="AF33" s="116">
        <f t="shared" si="1"/>
        <v>37</v>
      </c>
      <c r="AG33" s="115">
        <f t="shared" si="4"/>
        <v>62.033333333333331</v>
      </c>
    </row>
    <row r="34" spans="1:38" x14ac:dyDescent="0.2">
      <c r="A34" s="48" t="s">
        <v>123</v>
      </c>
      <c r="B34" s="111">
        <f>[30]Abril!$G$5</f>
        <v>50</v>
      </c>
      <c r="C34" s="111">
        <f>[30]Abril!$G$6</f>
        <v>50</v>
      </c>
      <c r="D34" s="111">
        <f>[30]Abril!$G$7</f>
        <v>50</v>
      </c>
      <c r="E34" s="111">
        <f>[30]Abril!$G$8</f>
        <v>53</v>
      </c>
      <c r="F34" s="111">
        <f>[30]Abril!$G$9</f>
        <v>49</v>
      </c>
      <c r="G34" s="111">
        <f>[30]Abril!$G$10</f>
        <v>44</v>
      </c>
      <c r="H34" s="111">
        <f>[30]Abril!$G$11</f>
        <v>46</v>
      </c>
      <c r="I34" s="111">
        <f>[30]Abril!$G$12</f>
        <v>53</v>
      </c>
      <c r="J34" s="111">
        <f>[30]Abril!$G$13</f>
        <v>63</v>
      </c>
      <c r="K34" s="111">
        <f>[30]Abril!$G$14</f>
        <v>54</v>
      </c>
      <c r="L34" s="111">
        <f>[30]Abril!$G$15</f>
        <v>45</v>
      </c>
      <c r="M34" s="111">
        <f>[30]Abril!$G$16</f>
        <v>62</v>
      </c>
      <c r="N34" s="111">
        <f>[30]Abril!$G$17</f>
        <v>63</v>
      </c>
      <c r="O34" s="111">
        <f>[30]Abril!$G$18</f>
        <v>54</v>
      </c>
      <c r="P34" s="111">
        <f>[30]Abril!$G$19</f>
        <v>68</v>
      </c>
      <c r="Q34" s="111">
        <f>[30]Abril!$G$20</f>
        <v>78</v>
      </c>
      <c r="R34" s="111">
        <f>[30]Abril!$G$21</f>
        <v>65</v>
      </c>
      <c r="S34" s="111">
        <f>[30]Abril!$G$22</f>
        <v>96</v>
      </c>
      <c r="T34" s="111">
        <f>[30]Abril!$G$23</f>
        <v>81</v>
      </c>
      <c r="U34" s="111">
        <f>[30]Abril!$G$24</f>
        <v>69</v>
      </c>
      <c r="V34" s="111">
        <f>[30]Abril!$G$25</f>
        <v>61</v>
      </c>
      <c r="W34" s="111">
        <f>[30]Abril!$G$26</f>
        <v>54</v>
      </c>
      <c r="X34" s="111">
        <f>[30]Abril!$G$27</f>
        <v>47</v>
      </c>
      <c r="Y34" s="111">
        <f>[30]Abril!$G$28</f>
        <v>68</v>
      </c>
      <c r="Z34" s="111">
        <f>[30]Abril!$G$29</f>
        <v>72</v>
      </c>
      <c r="AA34" s="111">
        <f>[30]Abril!$G$30</f>
        <v>63</v>
      </c>
      <c r="AB34" s="111">
        <f>[30]Abril!$G$31</f>
        <v>78</v>
      </c>
      <c r="AC34" s="111">
        <f>[30]Abril!$G$32</f>
        <v>74</v>
      </c>
      <c r="AD34" s="111">
        <f>[30]Abril!$G$33</f>
        <v>31</v>
      </c>
      <c r="AE34" s="111">
        <f>[30]Abril!$G$34</f>
        <v>42</v>
      </c>
      <c r="AF34" s="116">
        <f t="shared" si="1"/>
        <v>31</v>
      </c>
      <c r="AG34" s="115">
        <f t="shared" si="4"/>
        <v>59.43333333333333</v>
      </c>
    </row>
    <row r="35" spans="1:38" x14ac:dyDescent="0.2">
      <c r="A35" s="48" t="s">
        <v>14</v>
      </c>
      <c r="B35" s="111">
        <f>[31]Abril!$G$5</f>
        <v>42</v>
      </c>
      <c r="C35" s="111">
        <f>[31]Abril!$G$6</f>
        <v>41</v>
      </c>
      <c r="D35" s="111">
        <f>[31]Abril!$G$7</f>
        <v>42</v>
      </c>
      <c r="E35" s="111">
        <f>[31]Abril!$G$8</f>
        <v>47</v>
      </c>
      <c r="F35" s="111">
        <f>[31]Abril!$G$9</f>
        <v>49</v>
      </c>
      <c r="G35" s="111">
        <f>[31]Abril!$G$10</f>
        <v>47</v>
      </c>
      <c r="H35" s="111">
        <f>[31]Abril!$G$11</f>
        <v>36</v>
      </c>
      <c r="I35" s="111">
        <f>[31]Abril!$G$12</f>
        <v>36</v>
      </c>
      <c r="J35" s="111">
        <f>[31]Abril!$G$13</f>
        <v>50</v>
      </c>
      <c r="K35" s="111">
        <f>[31]Abril!$G$14</f>
        <v>45</v>
      </c>
      <c r="L35" s="111">
        <f>[31]Abril!$G$15</f>
        <v>37</v>
      </c>
      <c r="M35" s="111">
        <f>[31]Abril!$G$16</f>
        <v>31</v>
      </c>
      <c r="N35" s="111">
        <f>[31]Abril!$G$17</f>
        <v>52</v>
      </c>
      <c r="O35" s="111">
        <f>[31]Abril!$G$18</f>
        <v>42</v>
      </c>
      <c r="P35" s="111">
        <f>[31]Abril!$G$19</f>
        <v>67</v>
      </c>
      <c r="Q35" s="111">
        <f>[31]Abril!$G$20</f>
        <v>49</v>
      </c>
      <c r="R35" s="111">
        <f>[31]Abril!$G$21</f>
        <v>46</v>
      </c>
      <c r="S35" s="111">
        <f>[31]Abril!$G$22</f>
        <v>62</v>
      </c>
      <c r="T35" s="111">
        <f>[31]Abril!$G$23</f>
        <v>64</v>
      </c>
      <c r="U35" s="111">
        <f>[31]Abril!$G$24</f>
        <v>47</v>
      </c>
      <c r="V35" s="111">
        <f>[31]Abril!$G$25</f>
        <v>58</v>
      </c>
      <c r="W35" s="111">
        <f>[31]Abril!$G$26</f>
        <v>43</v>
      </c>
      <c r="X35" s="111">
        <f>[31]Abril!$G$27</f>
        <v>42</v>
      </c>
      <c r="Y35" s="111">
        <f>[31]Abril!$G$28</f>
        <v>49</v>
      </c>
      <c r="Z35" s="111">
        <f>[31]Abril!$G$29</f>
        <v>54</v>
      </c>
      <c r="AA35" s="111">
        <f>[31]Abril!$G$30</f>
        <v>57</v>
      </c>
      <c r="AB35" s="111">
        <f>[31]Abril!$G$31</f>
        <v>49</v>
      </c>
      <c r="AC35" s="111">
        <f>[31]Abril!$G$32</f>
        <v>63</v>
      </c>
      <c r="AD35" s="111">
        <f>[31]Abril!$G$33</f>
        <v>59</v>
      </c>
      <c r="AE35" s="111">
        <f>[31]Abril!$G$34</f>
        <v>41</v>
      </c>
      <c r="AF35" s="116">
        <f t="shared" si="1"/>
        <v>31</v>
      </c>
      <c r="AG35" s="115">
        <f t="shared" si="4"/>
        <v>48.233333333333334</v>
      </c>
    </row>
    <row r="36" spans="1:38" x14ac:dyDescent="0.2">
      <c r="A36" s="48" t="s">
        <v>153</v>
      </c>
      <c r="B36" s="111">
        <f>[32]Abril!$G$5</f>
        <v>58</v>
      </c>
      <c r="C36" s="111">
        <f>[32]Abril!$G$6</f>
        <v>54</v>
      </c>
      <c r="D36" s="111">
        <f>[32]Abril!$G$7</f>
        <v>51</v>
      </c>
      <c r="E36" s="111">
        <f>[32]Abril!$G$8</f>
        <v>56</v>
      </c>
      <c r="F36" s="111">
        <f>[32]Abril!$G$9</f>
        <v>70</v>
      </c>
      <c r="G36" s="111">
        <f>[32]Abril!$G$10</f>
        <v>63</v>
      </c>
      <c r="H36" s="111">
        <f>[32]Abril!$G$11</f>
        <v>50</v>
      </c>
      <c r="I36" s="111">
        <f>[32]Abril!$G$12</f>
        <v>50</v>
      </c>
      <c r="J36" s="111">
        <f>[32]Abril!$G$13</f>
        <v>68</v>
      </c>
      <c r="K36" s="111">
        <f>[32]Abril!$G$14</f>
        <v>51</v>
      </c>
      <c r="L36" s="111">
        <f>[32]Abril!$G$15</f>
        <v>44</v>
      </c>
      <c r="M36" s="111">
        <f>[32]Abril!$G$16</f>
        <v>63</v>
      </c>
      <c r="N36" s="111">
        <f>[32]Abril!$G$17</f>
        <v>53</v>
      </c>
      <c r="O36" s="111">
        <f>[32]Abril!$G$18</f>
        <v>50</v>
      </c>
      <c r="P36" s="111">
        <f>[32]Abril!$G$19</f>
        <v>55</v>
      </c>
      <c r="Q36" s="111">
        <f>[32]Abril!$G$20</f>
        <v>74</v>
      </c>
      <c r="R36" s="111">
        <f>[32]Abril!$G$21</f>
        <v>58</v>
      </c>
      <c r="S36" s="111">
        <f>[32]Abril!$G$22</f>
        <v>53</v>
      </c>
      <c r="T36" s="111">
        <f>[32]Abril!$G$23</f>
        <v>90</v>
      </c>
      <c r="U36" s="111">
        <f>[32]Abril!$G$24</f>
        <v>63</v>
      </c>
      <c r="V36" s="111">
        <f>[32]Abril!$G$25</f>
        <v>51</v>
      </c>
      <c r="W36" s="111">
        <f>[32]Abril!$G$26</f>
        <v>60</v>
      </c>
      <c r="X36" s="111">
        <f>[32]Abril!$G$27</f>
        <v>67</v>
      </c>
      <c r="Y36" s="111">
        <f>[32]Abril!$G$28</f>
        <v>74</v>
      </c>
      <c r="Z36" s="111">
        <f>[32]Abril!$G$29</f>
        <v>74</v>
      </c>
      <c r="AA36" s="111">
        <f>[32]Abril!$G$30</f>
        <v>72</v>
      </c>
      <c r="AB36" s="111">
        <f>[32]Abril!$G$31</f>
        <v>73</v>
      </c>
      <c r="AC36" s="111">
        <f>[32]Abril!$G$32</f>
        <v>85</v>
      </c>
      <c r="AD36" s="111">
        <f>[32]Abril!$G$33</f>
        <v>62</v>
      </c>
      <c r="AE36" s="111">
        <f>[32]Abril!$G$34</f>
        <v>46</v>
      </c>
      <c r="AF36" s="116">
        <f t="shared" si="1"/>
        <v>44</v>
      </c>
      <c r="AG36" s="115">
        <f t="shared" si="4"/>
        <v>61.266666666666666</v>
      </c>
      <c r="AI36" t="s">
        <v>35</v>
      </c>
      <c r="AJ36" t="s">
        <v>35</v>
      </c>
    </row>
    <row r="37" spans="1:38" x14ac:dyDescent="0.2">
      <c r="A37" s="48" t="s">
        <v>15</v>
      </c>
      <c r="B37" s="111">
        <f>[33]Abril!$G$5</f>
        <v>68</v>
      </c>
      <c r="C37" s="111">
        <f>[33]Abril!$G$6</f>
        <v>67</v>
      </c>
      <c r="D37" s="111">
        <f>[33]Abril!$G$7</f>
        <v>59</v>
      </c>
      <c r="E37" s="111">
        <f>[33]Abril!$G$8</f>
        <v>74</v>
      </c>
      <c r="F37" s="111">
        <f>[33]Abril!$G$9</f>
        <v>62</v>
      </c>
      <c r="G37" s="111">
        <f>[33]Abril!$G$10</f>
        <v>55</v>
      </c>
      <c r="H37" s="111">
        <f>[33]Abril!$G$11</f>
        <v>56</v>
      </c>
      <c r="I37" s="111">
        <f>[33]Abril!$G$12</f>
        <v>76</v>
      </c>
      <c r="J37" s="111">
        <f>[33]Abril!$G$13</f>
        <v>55</v>
      </c>
      <c r="K37" s="111">
        <f>[33]Abril!$G$14</f>
        <v>52</v>
      </c>
      <c r="L37" s="111">
        <f>[33]Abril!$G$15</f>
        <v>59</v>
      </c>
      <c r="M37" s="111">
        <f>[33]Abril!$G$16</f>
        <v>78</v>
      </c>
      <c r="N37" s="111">
        <f>[33]Abril!$G$17</f>
        <v>76</v>
      </c>
      <c r="O37" s="111">
        <f>[33]Abril!$G$18</f>
        <v>59</v>
      </c>
      <c r="P37" s="111">
        <f>[33]Abril!$G$19</f>
        <v>68</v>
      </c>
      <c r="Q37" s="111">
        <f>[33]Abril!$G$20</f>
        <v>67</v>
      </c>
      <c r="R37" s="111">
        <f>[33]Abril!$G$21</f>
        <v>89</v>
      </c>
      <c r="S37" s="111">
        <f>[33]Abril!$G$22</f>
        <v>94</v>
      </c>
      <c r="T37" s="111">
        <f>[33]Abril!$G$23</f>
        <v>78</v>
      </c>
      <c r="U37" s="111">
        <f>[33]Abril!$G$24</f>
        <v>59</v>
      </c>
      <c r="V37" s="111">
        <f>[33]Abril!$G$25</f>
        <v>56</v>
      </c>
      <c r="W37" s="111">
        <f>[33]Abril!$G$26</f>
        <v>56</v>
      </c>
      <c r="X37" s="111">
        <f>[33]Abril!$G$27</f>
        <v>53</v>
      </c>
      <c r="Y37" s="111">
        <f>[33]Abril!$G$28</f>
        <v>78</v>
      </c>
      <c r="Z37" s="111">
        <f>[33]Abril!$G$29</f>
        <v>64</v>
      </c>
      <c r="AA37" s="111">
        <f>[33]Abril!$G$30</f>
        <v>58</v>
      </c>
      <c r="AB37" s="111">
        <f>[33]Abril!$G$31</f>
        <v>84</v>
      </c>
      <c r="AC37" s="111">
        <f>[33]Abril!$G$32</f>
        <v>67</v>
      </c>
      <c r="AD37" s="111">
        <f>[33]Abril!$G$33</f>
        <v>27</v>
      </c>
      <c r="AE37" s="111">
        <f>[33]Abril!$G$34</f>
        <v>30</v>
      </c>
      <c r="AF37" s="116">
        <f t="shared" si="1"/>
        <v>27</v>
      </c>
      <c r="AG37" s="115">
        <f t="shared" si="4"/>
        <v>64.13333333333334</v>
      </c>
      <c r="AH37" s="12" t="s">
        <v>35</v>
      </c>
      <c r="AJ37" t="s">
        <v>35</v>
      </c>
      <c r="AK37" t="s">
        <v>35</v>
      </c>
      <c r="AL37" t="s">
        <v>35</v>
      </c>
    </row>
    <row r="38" spans="1:38" x14ac:dyDescent="0.2">
      <c r="A38" s="48" t="s">
        <v>16</v>
      </c>
      <c r="B38" s="111">
        <f>[34]Abril!$G$5</f>
        <v>83</v>
      </c>
      <c r="C38" s="111">
        <f>[34]Abril!$G$6</f>
        <v>65</v>
      </c>
      <c r="D38" s="111">
        <f>[34]Abril!$G$7</f>
        <v>45</v>
      </c>
      <c r="E38" s="111">
        <f>[34]Abril!$G$8</f>
        <v>75</v>
      </c>
      <c r="F38" s="111">
        <f>[34]Abril!$G$9</f>
        <v>48</v>
      </c>
      <c r="G38" s="111">
        <f>[34]Abril!$G$10</f>
        <v>44</v>
      </c>
      <c r="H38" s="111">
        <f>[34]Abril!$G$11</f>
        <v>50</v>
      </c>
      <c r="I38" s="111">
        <f>[34]Abril!$G$12</f>
        <v>65</v>
      </c>
      <c r="J38" s="111">
        <f>[34]Abril!$G$13</f>
        <v>42</v>
      </c>
      <c r="K38" s="111">
        <f>[34]Abril!$G$14</f>
        <v>45</v>
      </c>
      <c r="L38" s="111">
        <f>[34]Abril!$G$15</f>
        <v>58</v>
      </c>
      <c r="M38" s="111">
        <f>[34]Abril!$G$16</f>
        <v>78</v>
      </c>
      <c r="N38" s="111">
        <f>[34]Abril!$G$17</f>
        <v>63</v>
      </c>
      <c r="O38" s="111">
        <f>[34]Abril!$G$18</f>
        <v>51</v>
      </c>
      <c r="P38" s="111">
        <f>[34]Abril!$G$19</f>
        <v>75</v>
      </c>
      <c r="Q38" s="111">
        <f>[34]Abril!$G$20</f>
        <v>53</v>
      </c>
      <c r="R38" s="111">
        <f>[34]Abril!$G$21</f>
        <v>68</v>
      </c>
      <c r="S38" s="111">
        <f>[34]Abril!$G$22</f>
        <v>75</v>
      </c>
      <c r="T38" s="111">
        <f>[34]Abril!$G$23</f>
        <v>66</v>
      </c>
      <c r="U38" s="111">
        <f>[34]Abril!$G$24</f>
        <v>56</v>
      </c>
      <c r="V38" s="111">
        <f>[34]Abril!$G$25</f>
        <v>48</v>
      </c>
      <c r="W38" s="111">
        <f>[34]Abril!$G$26</f>
        <v>54</v>
      </c>
      <c r="X38" s="111">
        <f>[34]Abril!$G$27</f>
        <v>58</v>
      </c>
      <c r="Y38" s="111">
        <f>[34]Abril!$G$28</f>
        <v>82</v>
      </c>
      <c r="Z38" s="111">
        <f>[34]Abril!$G$29</f>
        <v>59</v>
      </c>
      <c r="AA38" s="111">
        <f>[34]Abril!$G$30</f>
        <v>56</v>
      </c>
      <c r="AB38" s="111">
        <f>[34]Abril!$G$31</f>
        <v>68</v>
      </c>
      <c r="AC38" s="111">
        <f>[34]Abril!$G$32</f>
        <v>59</v>
      </c>
      <c r="AD38" s="111">
        <f>[34]Abril!$G$33</f>
        <v>35</v>
      </c>
      <c r="AE38" s="111">
        <f>[34]Abril!$G$34</f>
        <v>35</v>
      </c>
      <c r="AF38" s="116">
        <f t="shared" si="1"/>
        <v>35</v>
      </c>
      <c r="AG38" s="115">
        <f t="shared" si="4"/>
        <v>58.633333333333333</v>
      </c>
      <c r="AK38" t="s">
        <v>35</v>
      </c>
    </row>
    <row r="39" spans="1:38" x14ac:dyDescent="0.2">
      <c r="A39" s="48" t="s">
        <v>154</v>
      </c>
      <c r="B39" s="111">
        <f>[35]Abril!$G$5</f>
        <v>47</v>
      </c>
      <c r="C39" s="111">
        <f>[35]Abril!$G$6</f>
        <v>48</v>
      </c>
      <c r="D39" s="111">
        <f>[35]Abril!$G$7</f>
        <v>48</v>
      </c>
      <c r="E39" s="111">
        <f>[35]Abril!$G$8</f>
        <v>49</v>
      </c>
      <c r="F39" s="111">
        <f>[35]Abril!$G$9</f>
        <v>62</v>
      </c>
      <c r="G39" s="111">
        <f>[35]Abril!$G$10</f>
        <v>54</v>
      </c>
      <c r="H39" s="111">
        <f>[35]Abril!$G$11</f>
        <v>47</v>
      </c>
      <c r="I39" s="111">
        <f>[35]Abril!$G$12</f>
        <v>51</v>
      </c>
      <c r="J39" s="111">
        <f>[35]Abril!$G$13</f>
        <v>62</v>
      </c>
      <c r="K39" s="111">
        <f>[35]Abril!$G$14</f>
        <v>54</v>
      </c>
      <c r="L39" s="111">
        <f>[35]Abril!$G$15</f>
        <v>46</v>
      </c>
      <c r="M39" s="111">
        <f>[35]Abril!$G$16</f>
        <v>52</v>
      </c>
      <c r="N39" s="111">
        <f>[35]Abril!$G$17</f>
        <v>63</v>
      </c>
      <c r="O39" s="111">
        <f>[35]Abril!$G$18</f>
        <v>59</v>
      </c>
      <c r="P39" s="111">
        <f>[35]Abril!$E$19</f>
        <v>91.958333333333329</v>
      </c>
      <c r="Q39" s="111">
        <f>[35]Abril!$G$20</f>
        <v>67</v>
      </c>
      <c r="R39" s="111">
        <f>[35]Abril!$G$21</f>
        <v>56</v>
      </c>
      <c r="S39" s="111">
        <f>[35]Abril!$G$22</f>
        <v>88</v>
      </c>
      <c r="T39" s="111">
        <f>[35]Abril!$G$23</f>
        <v>92</v>
      </c>
      <c r="U39" s="111">
        <f>[35]Abril!$G$24</f>
        <v>69</v>
      </c>
      <c r="V39" s="111">
        <f>[35]Abril!$G$25</f>
        <v>60</v>
      </c>
      <c r="W39" s="111">
        <f>[35]Abril!$G$26</f>
        <v>57</v>
      </c>
      <c r="X39" s="111">
        <f>[35]Abril!$G$27</f>
        <v>51</v>
      </c>
      <c r="Y39" s="111">
        <f>[35]Abril!$G$28</f>
        <v>71</v>
      </c>
      <c r="Z39" s="111">
        <f>[35]Abril!$G$29</f>
        <v>71</v>
      </c>
      <c r="AA39" s="111">
        <f>[35]Abril!$G$30</f>
        <v>61</v>
      </c>
      <c r="AB39" s="111">
        <f>[35]Abril!$G$31</f>
        <v>65</v>
      </c>
      <c r="AC39" s="111">
        <f>[35]Abril!$G$32</f>
        <v>77</v>
      </c>
      <c r="AD39" s="111">
        <f>[35]Abril!$G$33</f>
        <v>50</v>
      </c>
      <c r="AE39" s="111">
        <f>[35]Abril!$G$34</f>
        <v>24</v>
      </c>
      <c r="AF39" s="116">
        <f t="shared" si="1"/>
        <v>24</v>
      </c>
      <c r="AG39" s="115">
        <f t="shared" si="4"/>
        <v>59.765277777777783</v>
      </c>
      <c r="AI39" t="s">
        <v>35</v>
      </c>
      <c r="AK39" t="s">
        <v>35</v>
      </c>
    </row>
    <row r="40" spans="1:38" x14ac:dyDescent="0.2">
      <c r="A40" s="48" t="s">
        <v>17</v>
      </c>
      <c r="B40" s="111">
        <f>[36]Abril!$G$5</f>
        <v>54</v>
      </c>
      <c r="C40" s="111">
        <f>[36]Abril!$G$6</f>
        <v>61</v>
      </c>
      <c r="D40" s="111">
        <f>[36]Abril!$G$7</f>
        <v>53</v>
      </c>
      <c r="E40" s="111">
        <f>[36]Abril!$G$8</f>
        <v>58</v>
      </c>
      <c r="F40" s="111">
        <f>[36]Abril!$G$9</f>
        <v>61</v>
      </c>
      <c r="G40" s="111">
        <f>[36]Abril!$G$10</f>
        <v>50</v>
      </c>
      <c r="H40" s="111">
        <f>[36]Abril!$G$11</f>
        <v>50</v>
      </c>
      <c r="I40" s="111">
        <f>[36]Abril!$G$12</f>
        <v>59</v>
      </c>
      <c r="J40" s="111">
        <f>[36]Abril!$G$13</f>
        <v>57</v>
      </c>
      <c r="K40" s="111">
        <f>[36]Abril!$G$14</f>
        <v>57</v>
      </c>
      <c r="L40" s="111">
        <f>[36]Abril!$G$15</f>
        <v>52</v>
      </c>
      <c r="M40" s="111">
        <f>[36]Abril!$G$16</f>
        <v>63</v>
      </c>
      <c r="N40" s="111">
        <f>[36]Abril!$G$17</f>
        <v>68</v>
      </c>
      <c r="O40" s="111">
        <f>[36]Abril!$G$18</f>
        <v>69</v>
      </c>
      <c r="P40" s="111">
        <f>[36]Abril!$G$19</f>
        <v>61</v>
      </c>
      <c r="Q40" s="111">
        <f>[36]Abril!$G$20</f>
        <v>75</v>
      </c>
      <c r="R40" s="111">
        <f>[36]Abril!$G$21</f>
        <v>75</v>
      </c>
      <c r="S40" s="111">
        <f>[36]Abril!$G$22</f>
        <v>92</v>
      </c>
      <c r="T40" s="111">
        <f>[36]Abril!$G$23</f>
        <v>88</v>
      </c>
      <c r="U40" s="111">
        <f>[36]Abril!$G$24</f>
        <v>75</v>
      </c>
      <c r="V40" s="111">
        <f>[36]Abril!$G$25</f>
        <v>62</v>
      </c>
      <c r="W40" s="111">
        <f>[36]Abril!$G$26</f>
        <v>61</v>
      </c>
      <c r="X40" s="111">
        <f>[36]Abril!$G$27</f>
        <v>57</v>
      </c>
      <c r="Y40" s="111">
        <f>[36]Abril!$G$28</f>
        <v>79</v>
      </c>
      <c r="Z40" s="111">
        <f>[36]Abril!$G$29</f>
        <v>72</v>
      </c>
      <c r="AA40" s="111">
        <f>[36]Abril!$G$30</f>
        <v>63</v>
      </c>
      <c r="AB40" s="111">
        <f>[36]Abril!$G$31</f>
        <v>88</v>
      </c>
      <c r="AC40" s="111">
        <f>[36]Abril!$G$32</f>
        <v>72</v>
      </c>
      <c r="AD40" s="111">
        <f>[36]Abril!$G$33</f>
        <v>45</v>
      </c>
      <c r="AE40" s="111">
        <f>[36]Abril!$G$34</f>
        <v>38</v>
      </c>
      <c r="AF40" s="116">
        <f t="shared" si="1"/>
        <v>38</v>
      </c>
      <c r="AG40" s="115">
        <f t="shared" si="4"/>
        <v>63.833333333333336</v>
      </c>
    </row>
    <row r="41" spans="1:38" x14ac:dyDescent="0.2">
      <c r="A41" s="48" t="s">
        <v>136</v>
      </c>
      <c r="B41" s="111">
        <f>[37]Abril!$G$5</f>
        <v>50</v>
      </c>
      <c r="C41" s="111">
        <f>[37]Abril!$G$6</f>
        <v>44</v>
      </c>
      <c r="D41" s="111">
        <f>[37]Abril!$G$7</f>
        <v>47</v>
      </c>
      <c r="E41" s="111">
        <f>[37]Abril!$G$8</f>
        <v>46</v>
      </c>
      <c r="F41" s="111">
        <f>[37]Abril!$G$9</f>
        <v>50</v>
      </c>
      <c r="G41" s="111">
        <f>[37]Abril!$G$10</f>
        <v>47</v>
      </c>
      <c r="H41" s="111">
        <f>[37]Abril!$G$11</f>
        <v>44</v>
      </c>
      <c r="I41" s="111">
        <f>[37]Abril!$G$12</f>
        <v>44</v>
      </c>
      <c r="J41" s="111">
        <f>[37]Abril!$G$13</f>
        <v>68</v>
      </c>
      <c r="K41" s="111">
        <f>[37]Abril!$G$14</f>
        <v>47</v>
      </c>
      <c r="L41" s="111">
        <f>[37]Abril!$G$15</f>
        <v>43</v>
      </c>
      <c r="M41" s="111">
        <f>[37]Abril!$G$16</f>
        <v>52</v>
      </c>
      <c r="N41" s="111">
        <f>[37]Abril!$G$17</f>
        <v>55</v>
      </c>
      <c r="O41" s="111">
        <f>[37]Abril!$G$18</f>
        <v>52</v>
      </c>
      <c r="P41" s="111">
        <f>[37]Abril!$G$19</f>
        <v>75</v>
      </c>
      <c r="Q41" s="111">
        <f>[37]Abril!$G$20</f>
        <v>72</v>
      </c>
      <c r="R41" s="111">
        <f>[37]Abril!$G$21</f>
        <v>77</v>
      </c>
      <c r="S41" s="111">
        <f>[37]Abril!$G$22</f>
        <v>94</v>
      </c>
      <c r="T41" s="111">
        <f>[37]Abril!$G$23</f>
        <v>65</v>
      </c>
      <c r="U41" s="111">
        <f>[37]Abril!$G$24</f>
        <v>65</v>
      </c>
      <c r="V41" s="111">
        <f>[37]Abril!$G$25</f>
        <v>59</v>
      </c>
      <c r="W41" s="111">
        <f>[37]Abril!$G$26</f>
        <v>55</v>
      </c>
      <c r="X41" s="111">
        <f>[37]Abril!$G$27</f>
        <v>47</v>
      </c>
      <c r="Y41" s="111">
        <f>[37]Abril!$G$28</f>
        <v>74</v>
      </c>
      <c r="Z41" s="111">
        <f>[37]Abril!$G$29</f>
        <v>68</v>
      </c>
      <c r="AA41" s="111">
        <f>[37]Abril!$G$30</f>
        <v>66</v>
      </c>
      <c r="AB41" s="111">
        <f>[37]Abril!$G$31</f>
        <v>66</v>
      </c>
      <c r="AC41" s="111">
        <f>[37]Abril!$G$32</f>
        <v>72</v>
      </c>
      <c r="AD41" s="111">
        <f>[37]Abril!$G$33</f>
        <v>37</v>
      </c>
      <c r="AE41" s="111">
        <f>[37]Abril!$G$34</f>
        <v>46</v>
      </c>
      <c r="AF41" s="116">
        <f t="shared" si="1"/>
        <v>37</v>
      </c>
      <c r="AG41" s="115">
        <f t="shared" si="4"/>
        <v>57.56666666666667</v>
      </c>
      <c r="AI41" t="s">
        <v>35</v>
      </c>
      <c r="AK41" t="s">
        <v>35</v>
      </c>
      <c r="AL41" t="s">
        <v>35</v>
      </c>
    </row>
    <row r="42" spans="1:38" x14ac:dyDescent="0.2">
      <c r="A42" s="48" t="s">
        <v>18</v>
      </c>
      <c r="B42" s="111">
        <f>[38]Abril!$G$5</f>
        <v>57</v>
      </c>
      <c r="C42" s="111">
        <f>[38]Abril!$G$6</f>
        <v>47</v>
      </c>
      <c r="D42" s="111">
        <f>[38]Abril!$G$7</f>
        <v>49</v>
      </c>
      <c r="E42" s="111">
        <f>[38]Abril!$G$8</f>
        <v>52</v>
      </c>
      <c r="F42" s="111">
        <f>[38]Abril!$G$9</f>
        <v>64</v>
      </c>
      <c r="G42" s="111">
        <f>[38]Abril!$G$10</f>
        <v>62</v>
      </c>
      <c r="H42" s="111">
        <f>[38]Abril!$G$11</f>
        <v>46</v>
      </c>
      <c r="I42" s="111">
        <f>[38]Abril!$G$12</f>
        <v>56</v>
      </c>
      <c r="J42" s="111">
        <f>[38]Abril!$G$13</f>
        <v>68</v>
      </c>
      <c r="K42" s="111">
        <f>[38]Abril!$G$14</f>
        <v>56</v>
      </c>
      <c r="L42" s="111">
        <f>[38]Abril!$G$15</f>
        <v>46</v>
      </c>
      <c r="M42" s="111">
        <f>[38]Abril!$G$16</f>
        <v>55</v>
      </c>
      <c r="N42" s="111">
        <f>[38]Abril!$G$17</f>
        <v>60</v>
      </c>
      <c r="O42" s="111">
        <f>[38]Abril!$G$18</f>
        <v>65</v>
      </c>
      <c r="P42" s="111">
        <f>[38]Abril!$G$19</f>
        <v>66</v>
      </c>
      <c r="Q42" s="111">
        <f>[38]Abril!$G$20</f>
        <v>70</v>
      </c>
      <c r="R42" s="111">
        <f>[38]Abril!$G$21</f>
        <v>64</v>
      </c>
      <c r="S42" s="111">
        <f>[38]Abril!$G$22</f>
        <v>69</v>
      </c>
      <c r="T42" s="111">
        <f>[38]Abril!$G$23</f>
        <v>86</v>
      </c>
      <c r="U42" s="111">
        <f>[38]Abril!$G$24</f>
        <v>76</v>
      </c>
      <c r="V42" s="111">
        <f>[38]Abril!$G$25</f>
        <v>64</v>
      </c>
      <c r="W42" s="111">
        <f>[38]Abril!$G$26</f>
        <v>59</v>
      </c>
      <c r="X42" s="111">
        <f>[38]Abril!$G$27</f>
        <v>63</v>
      </c>
      <c r="Y42" s="111">
        <f>[38]Abril!$G$28</f>
        <v>66</v>
      </c>
      <c r="Z42" s="111">
        <f>[38]Abril!$G$29</f>
        <v>64</v>
      </c>
      <c r="AA42" s="111">
        <f>[38]Abril!$G$30</f>
        <v>67</v>
      </c>
      <c r="AB42" s="111">
        <f>[38]Abril!$G$31</f>
        <v>60</v>
      </c>
      <c r="AC42" s="111">
        <f>[38]Abril!$G$32</f>
        <v>71</v>
      </c>
      <c r="AD42" s="111">
        <f>[38]Abril!$G$33</f>
        <v>55</v>
      </c>
      <c r="AE42" s="111">
        <f>[38]Abril!$G$34</f>
        <v>46</v>
      </c>
      <c r="AF42" s="116">
        <f t="shared" si="1"/>
        <v>46</v>
      </c>
      <c r="AG42" s="115">
        <f t="shared" si="4"/>
        <v>60.966666666666669</v>
      </c>
    </row>
    <row r="43" spans="1:38" x14ac:dyDescent="0.2">
      <c r="A43" s="48" t="s">
        <v>19</v>
      </c>
      <c r="B43" s="111">
        <f>[39]Abril!$G$5</f>
        <v>68</v>
      </c>
      <c r="C43" s="111">
        <f>[39]Abril!$G$6</f>
        <v>64</v>
      </c>
      <c r="D43" s="111">
        <f>[39]Abril!$G$7</f>
        <v>56</v>
      </c>
      <c r="E43" s="111">
        <f>[39]Abril!$G$8</f>
        <v>71</v>
      </c>
      <c r="F43" s="111">
        <f>[39]Abril!$G$9</f>
        <v>69</v>
      </c>
      <c r="G43" s="111">
        <f>[39]Abril!$G$10</f>
        <v>48</v>
      </c>
      <c r="H43" s="111">
        <f>[39]Abril!$G$11</f>
        <v>50</v>
      </c>
      <c r="I43" s="111">
        <f>[39]Abril!$G$12</f>
        <v>75</v>
      </c>
      <c r="J43" s="111">
        <f>[39]Abril!$G$13</f>
        <v>55</v>
      </c>
      <c r="K43" s="111">
        <f>[39]Abril!$G$14</f>
        <v>48</v>
      </c>
      <c r="L43" s="111">
        <f>[39]Abril!$G$15</f>
        <v>52</v>
      </c>
      <c r="M43" s="111">
        <f>[39]Abril!$G$16</f>
        <v>78</v>
      </c>
      <c r="N43" s="111">
        <f>[39]Abril!$G$17</f>
        <v>72</v>
      </c>
      <c r="O43" s="111">
        <f>[39]Abril!$G$18</f>
        <v>51</v>
      </c>
      <c r="P43" s="111">
        <f>[39]Abril!$G$19</f>
        <v>80</v>
      </c>
      <c r="Q43" s="111">
        <f>[39]Abril!$G$20</f>
        <v>68</v>
      </c>
      <c r="R43" s="111">
        <f>[39]Abril!$G$21</f>
        <v>62</v>
      </c>
      <c r="S43" s="111">
        <f>[39]Abril!$G$22</f>
        <v>87</v>
      </c>
      <c r="T43" s="111">
        <f>[39]Abril!$G$23</f>
        <v>62</v>
      </c>
      <c r="U43" s="111">
        <f>[39]Abril!$G$24</f>
        <v>56</v>
      </c>
      <c r="V43" s="111">
        <f>[39]Abril!$G$25</f>
        <v>48</v>
      </c>
      <c r="W43" s="111">
        <f>[39]Abril!$G$26</f>
        <v>55</v>
      </c>
      <c r="X43" s="111">
        <f>[39]Abril!$G$27</f>
        <v>63</v>
      </c>
      <c r="Y43" s="111">
        <f>[39]Abril!$G$28</f>
        <v>85</v>
      </c>
      <c r="Z43" s="111">
        <f>[39]Abril!$G$29</f>
        <v>81</v>
      </c>
      <c r="AA43" s="111">
        <f>[39]Abril!$G$30</f>
        <v>65</v>
      </c>
      <c r="AB43" s="111">
        <f>[39]Abril!$G$31</f>
        <v>91</v>
      </c>
      <c r="AC43" s="111">
        <f>[39]Abril!$G$32</f>
        <v>50</v>
      </c>
      <c r="AD43" s="111">
        <f>[39]Abril!$G$33</f>
        <v>35</v>
      </c>
      <c r="AE43" s="111">
        <f>[39]Abril!$G$34</f>
        <v>31</v>
      </c>
      <c r="AF43" s="116">
        <f t="shared" si="1"/>
        <v>31</v>
      </c>
      <c r="AG43" s="115">
        <f t="shared" si="4"/>
        <v>62.533333333333331</v>
      </c>
      <c r="AH43" s="12" t="s">
        <v>35</v>
      </c>
      <c r="AI43" t="s">
        <v>35</v>
      </c>
      <c r="AJ43" t="s">
        <v>35</v>
      </c>
      <c r="AK43" t="s">
        <v>35</v>
      </c>
    </row>
    <row r="44" spans="1:38" x14ac:dyDescent="0.2">
      <c r="A44" s="48" t="s">
        <v>23</v>
      </c>
      <c r="B44" s="111">
        <f>[40]Abril!$G$5</f>
        <v>47</v>
      </c>
      <c r="C44" s="111">
        <f>[40]Abril!$G$6</f>
        <v>49</v>
      </c>
      <c r="D44" s="111">
        <f>[40]Abril!$G$7</f>
        <v>48</v>
      </c>
      <c r="E44" s="111">
        <f>[40]Abril!$G$8</f>
        <v>53</v>
      </c>
      <c r="F44" s="111">
        <f>[40]Abril!$G$9</f>
        <v>55</v>
      </c>
      <c r="G44" s="111">
        <f>[40]Abril!$G$10</f>
        <v>51</v>
      </c>
      <c r="H44" s="111">
        <f>[40]Abril!$G$11</f>
        <v>43</v>
      </c>
      <c r="I44" s="111">
        <f>[40]Abril!$G$12</f>
        <v>54</v>
      </c>
      <c r="J44" s="111">
        <f>[40]Abril!$G$13</f>
        <v>51</v>
      </c>
      <c r="K44" s="111">
        <f>[40]Abril!$G$14</f>
        <v>52</v>
      </c>
      <c r="L44" s="111">
        <f>[40]Abril!$G$15</f>
        <v>45</v>
      </c>
      <c r="M44" s="111">
        <f>[40]Abril!$G$16</f>
        <v>52</v>
      </c>
      <c r="N44" s="111">
        <f>[40]Abril!$G$17</f>
        <v>70</v>
      </c>
      <c r="O44" s="111">
        <f>[40]Abril!$G$18</f>
        <v>65</v>
      </c>
      <c r="P44" s="111">
        <f>[40]Abril!$G$19</f>
        <v>51</v>
      </c>
      <c r="Q44" s="111">
        <f>[40]Abril!$G$20</f>
        <v>65</v>
      </c>
      <c r="R44" s="111">
        <f>[40]Abril!$G$21</f>
        <v>62</v>
      </c>
      <c r="S44" s="111">
        <f>[40]Abril!$G$22</f>
        <v>87</v>
      </c>
      <c r="T44" s="111">
        <f>[40]Abril!$G$23</f>
        <v>83</v>
      </c>
      <c r="U44" s="111">
        <f>[40]Abril!$G$24</f>
        <v>70</v>
      </c>
      <c r="V44" s="111">
        <f>[40]Abril!$G$25</f>
        <v>57</v>
      </c>
      <c r="W44" s="111">
        <f>[40]Abril!$G$26</f>
        <v>54</v>
      </c>
      <c r="X44" s="111">
        <f>[40]Abril!$G$27</f>
        <v>55</v>
      </c>
      <c r="Y44" s="111">
        <f>[40]Abril!$G$28</f>
        <v>72</v>
      </c>
      <c r="Z44" s="111">
        <f>[40]Abril!$G$29</f>
        <v>74</v>
      </c>
      <c r="AA44" s="111">
        <f>[40]Abril!$G$30</f>
        <v>64</v>
      </c>
      <c r="AB44" s="111">
        <f>[40]Abril!$G$31</f>
        <v>71</v>
      </c>
      <c r="AC44" s="111">
        <f>[40]Abril!$G$32</f>
        <v>65</v>
      </c>
      <c r="AD44" s="111">
        <f>[40]Abril!$G$33</f>
        <v>38</v>
      </c>
      <c r="AE44" s="111">
        <f>[40]Abril!$G$34</f>
        <v>32</v>
      </c>
      <c r="AF44" s="116">
        <f t="shared" si="1"/>
        <v>32</v>
      </c>
      <c r="AG44" s="115">
        <f t="shared" si="4"/>
        <v>57.833333333333336</v>
      </c>
      <c r="AK44" t="s">
        <v>35</v>
      </c>
    </row>
    <row r="45" spans="1:38" x14ac:dyDescent="0.2">
      <c r="A45" s="48" t="s">
        <v>34</v>
      </c>
      <c r="B45" s="111">
        <f>[41]Abril!$G$5</f>
        <v>55</v>
      </c>
      <c r="C45" s="111">
        <f>[41]Abril!$G$6</f>
        <v>67</v>
      </c>
      <c r="D45" s="111">
        <f>[41]Abril!$G$7</f>
        <v>41</v>
      </c>
      <c r="E45" s="111">
        <f>[41]Abril!$G$8</f>
        <v>55</v>
      </c>
      <c r="F45" s="111">
        <f>[41]Abril!$G$9</f>
        <v>64</v>
      </c>
      <c r="G45" s="111">
        <f>[41]Abril!$G$10</f>
        <v>49</v>
      </c>
      <c r="H45" s="111">
        <f>[41]Abril!$G$11</f>
        <v>49</v>
      </c>
      <c r="I45" s="111">
        <f>[41]Abril!$G$12</f>
        <v>56</v>
      </c>
      <c r="J45" s="111">
        <f>[41]Abril!$G$13</f>
        <v>70</v>
      </c>
      <c r="K45" s="111">
        <f>[41]Abril!$G$14</f>
        <v>50</v>
      </c>
      <c r="L45" s="111">
        <f>[41]Abril!$G$15</f>
        <v>39</v>
      </c>
      <c r="M45" s="111">
        <f>[41]Abril!$G$16</f>
        <v>58</v>
      </c>
      <c r="N45" s="111">
        <f>[41]Abril!$G$17</f>
        <v>50</v>
      </c>
      <c r="O45" s="111">
        <f>[41]Abril!$G$18</f>
        <v>59</v>
      </c>
      <c r="P45" s="111">
        <f>[41]Abril!$G$19</f>
        <v>55</v>
      </c>
      <c r="Q45" s="111">
        <f>[41]Abril!$G$20</f>
        <v>67</v>
      </c>
      <c r="R45" s="111">
        <f>[41]Abril!$G$21</f>
        <v>56</v>
      </c>
      <c r="S45" s="111">
        <f>[41]Abril!$G$22</f>
        <v>50</v>
      </c>
      <c r="T45" s="111">
        <f>[41]Abril!$G$23</f>
        <v>78</v>
      </c>
      <c r="U45" s="111">
        <f>[41]Abril!$G$24</f>
        <v>57</v>
      </c>
      <c r="V45" s="111">
        <f>[41]Abril!$G$25</f>
        <v>56</v>
      </c>
      <c r="W45" s="111">
        <f>[41]Abril!$G$26</f>
        <v>53</v>
      </c>
      <c r="X45" s="111">
        <f>[41]Abril!$G$27</f>
        <v>67</v>
      </c>
      <c r="Y45" s="111">
        <f>[41]Abril!$G$28</f>
        <v>71</v>
      </c>
      <c r="Z45" s="111">
        <f>[41]Abril!$G$29</f>
        <v>61</v>
      </c>
      <c r="AA45" s="111">
        <f>[41]Abril!$G$30</f>
        <v>61</v>
      </c>
      <c r="AB45" s="111">
        <f>[41]Abril!$G$31</f>
        <v>59</v>
      </c>
      <c r="AC45" s="111">
        <f>[41]Abril!$G$32</f>
        <v>72</v>
      </c>
      <c r="AD45" s="111">
        <f>[41]Abril!$G$33</f>
        <v>59</v>
      </c>
      <c r="AE45" s="111">
        <f>[41]Abril!$G$34</f>
        <v>42</v>
      </c>
      <c r="AF45" s="116">
        <f t="shared" si="1"/>
        <v>39</v>
      </c>
      <c r="AG45" s="115">
        <f t="shared" si="4"/>
        <v>57.533333333333331</v>
      </c>
      <c r="AH45" s="12" t="s">
        <v>35</v>
      </c>
      <c r="AI45" t="s">
        <v>35</v>
      </c>
      <c r="AJ45" t="s">
        <v>35</v>
      </c>
    </row>
    <row r="46" spans="1:38" x14ac:dyDescent="0.2">
      <c r="A46" s="48" t="s">
        <v>20</v>
      </c>
      <c r="B46" s="111">
        <f>[42]Abril!$G$5</f>
        <v>34</v>
      </c>
      <c r="C46" s="111">
        <f>[42]Abril!$G$6</f>
        <v>31</v>
      </c>
      <c r="D46" s="111">
        <f>[42]Abril!$G$7</f>
        <v>36</v>
      </c>
      <c r="E46" s="111">
        <f>[42]Abril!$G$8</f>
        <v>40</v>
      </c>
      <c r="F46" s="111">
        <f>[42]Abril!$G$9</f>
        <v>42</v>
      </c>
      <c r="G46" s="111">
        <f>[42]Abril!$G$10</f>
        <v>38</v>
      </c>
      <c r="H46" s="111">
        <f>[42]Abril!$G$11</f>
        <v>34</v>
      </c>
      <c r="I46" s="111">
        <f>[42]Abril!$G$12</f>
        <v>38</v>
      </c>
      <c r="J46" s="111">
        <f>[42]Abril!$G$13</f>
        <v>57</v>
      </c>
      <c r="K46" s="111">
        <f>[42]Abril!$G$14</f>
        <v>46</v>
      </c>
      <c r="L46" s="111">
        <f>[42]Abril!$G$15</f>
        <v>32</v>
      </c>
      <c r="M46" s="111">
        <f>[42]Abril!$G$16</f>
        <v>34</v>
      </c>
      <c r="N46" s="111">
        <f>[42]Abril!$G$17</f>
        <v>41</v>
      </c>
      <c r="O46" s="111">
        <f>[42]Abril!$G$18</f>
        <v>38</v>
      </c>
      <c r="P46" s="111">
        <f>[42]Abril!$G$19</f>
        <v>60</v>
      </c>
      <c r="Q46" s="111">
        <f>[42]Abril!$G$20</f>
        <v>54</v>
      </c>
      <c r="R46" s="111">
        <f>[42]Abril!$G$21</f>
        <v>59</v>
      </c>
      <c r="S46" s="111">
        <f>[42]Abril!$G$22</f>
        <v>77</v>
      </c>
      <c r="T46" s="111">
        <f>[42]Abril!$G$23</f>
        <v>57</v>
      </c>
      <c r="U46" s="111">
        <f>[42]Abril!$G$24</f>
        <v>62</v>
      </c>
      <c r="V46" s="111">
        <f>[42]Abril!$G$25</f>
        <v>49</v>
      </c>
      <c r="W46" s="111">
        <f>[42]Abril!$G$26</f>
        <v>43</v>
      </c>
      <c r="X46" s="111">
        <f>[42]Abril!$G$27</f>
        <v>40</v>
      </c>
      <c r="Y46" s="111">
        <f>[42]Abril!$G$28</f>
        <v>60</v>
      </c>
      <c r="Z46" s="111">
        <f>[42]Abril!$G$29</f>
        <v>56</v>
      </c>
      <c r="AA46" s="111">
        <f>[42]Abril!$G$30</f>
        <v>60</v>
      </c>
      <c r="AB46" s="111">
        <f>[42]Abril!$G$31</f>
        <v>57</v>
      </c>
      <c r="AC46" s="111">
        <f>[42]Abril!$G$32</f>
        <v>72</v>
      </c>
      <c r="AD46" s="111">
        <f>[42]Abril!$G$33</f>
        <v>50</v>
      </c>
      <c r="AE46" s="111">
        <f>[42]Abril!$G$34</f>
        <v>40</v>
      </c>
      <c r="AF46" s="116">
        <f t="shared" si="1"/>
        <v>31</v>
      </c>
      <c r="AG46" s="115">
        <f t="shared" si="4"/>
        <v>47.9</v>
      </c>
      <c r="AI46" t="s">
        <v>35</v>
      </c>
    </row>
    <row r="47" spans="1:38" s="5" customFormat="1" ht="17.100000000000001" customHeight="1" x14ac:dyDescent="0.2">
      <c r="A47" s="81" t="s">
        <v>199</v>
      </c>
      <c r="B47" s="112">
        <f t="shared" ref="B47:AE47" si="5">MIN(B5:B46)</f>
        <v>34</v>
      </c>
      <c r="C47" s="112">
        <f t="shared" si="5"/>
        <v>31</v>
      </c>
      <c r="D47" s="112">
        <f t="shared" si="5"/>
        <v>36</v>
      </c>
      <c r="E47" s="112">
        <f t="shared" si="5"/>
        <v>34</v>
      </c>
      <c r="F47" s="112">
        <f t="shared" si="5"/>
        <v>39</v>
      </c>
      <c r="G47" s="112">
        <f t="shared" si="5"/>
        <v>37</v>
      </c>
      <c r="H47" s="112">
        <f t="shared" si="5"/>
        <v>34</v>
      </c>
      <c r="I47" s="112">
        <f t="shared" si="5"/>
        <v>36</v>
      </c>
      <c r="J47" s="112">
        <f t="shared" si="5"/>
        <v>42</v>
      </c>
      <c r="K47" s="112">
        <f t="shared" si="5"/>
        <v>43</v>
      </c>
      <c r="L47" s="112">
        <f t="shared" si="5"/>
        <v>32</v>
      </c>
      <c r="M47" s="112">
        <f t="shared" si="5"/>
        <v>31</v>
      </c>
      <c r="N47" s="112">
        <f t="shared" si="5"/>
        <v>41</v>
      </c>
      <c r="O47" s="112">
        <f t="shared" si="5"/>
        <v>38</v>
      </c>
      <c r="P47" s="112">
        <f t="shared" si="5"/>
        <v>46</v>
      </c>
      <c r="Q47" s="112">
        <f t="shared" si="5"/>
        <v>49</v>
      </c>
      <c r="R47" s="112">
        <f t="shared" si="5"/>
        <v>46</v>
      </c>
      <c r="S47" s="112">
        <f t="shared" si="5"/>
        <v>48</v>
      </c>
      <c r="T47" s="112">
        <f t="shared" si="5"/>
        <v>57</v>
      </c>
      <c r="U47" s="112">
        <f t="shared" si="5"/>
        <v>47</v>
      </c>
      <c r="V47" s="112">
        <f t="shared" si="5"/>
        <v>43</v>
      </c>
      <c r="W47" s="112">
        <f t="shared" si="5"/>
        <v>43</v>
      </c>
      <c r="X47" s="112">
        <f t="shared" si="5"/>
        <v>38</v>
      </c>
      <c r="Y47" s="112">
        <f t="shared" si="5"/>
        <v>49</v>
      </c>
      <c r="Z47" s="112">
        <f t="shared" si="5"/>
        <v>45</v>
      </c>
      <c r="AA47" s="112">
        <f t="shared" si="5"/>
        <v>46</v>
      </c>
      <c r="AB47" s="112">
        <f t="shared" si="5"/>
        <v>49</v>
      </c>
      <c r="AC47" s="112">
        <f t="shared" si="5"/>
        <v>50</v>
      </c>
      <c r="AD47" s="112">
        <f t="shared" si="5"/>
        <v>27</v>
      </c>
      <c r="AE47" s="112">
        <f t="shared" si="5"/>
        <v>24</v>
      </c>
      <c r="AF47" s="116">
        <f>MIN(AF5:AF46)</f>
        <v>24</v>
      </c>
      <c r="AG47" s="115">
        <f>AVERAGE(AG5:AG46)</f>
        <v>59.032389342609406</v>
      </c>
      <c r="AK47" s="5" t="s">
        <v>35</v>
      </c>
      <c r="AL47" s="5" t="s">
        <v>35</v>
      </c>
    </row>
    <row r="48" spans="1:38" x14ac:dyDescent="0.2">
      <c r="A48" s="105" t="s">
        <v>227</v>
      </c>
      <c r="B48" s="39"/>
      <c r="C48" s="39"/>
      <c r="D48" s="39"/>
      <c r="E48" s="39"/>
      <c r="F48" s="39"/>
      <c r="G48" s="39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45"/>
      <c r="AE48" s="50"/>
      <c r="AF48" s="43"/>
      <c r="AG48" s="44"/>
    </row>
    <row r="49" spans="1:38" x14ac:dyDescent="0.2">
      <c r="A49" s="105" t="s">
        <v>228</v>
      </c>
      <c r="B49" s="40"/>
      <c r="C49" s="40"/>
      <c r="D49" s="40"/>
      <c r="E49" s="40"/>
      <c r="F49" s="40"/>
      <c r="G49" s="40"/>
      <c r="H49" s="40"/>
      <c r="I49" s="40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8"/>
      <c r="U49" s="98"/>
      <c r="V49" s="98"/>
      <c r="W49" s="98"/>
      <c r="X49" s="98"/>
      <c r="Y49" s="96"/>
      <c r="Z49" s="96"/>
      <c r="AA49" s="96"/>
      <c r="AB49" s="96"/>
      <c r="AC49" s="96"/>
      <c r="AD49" s="96"/>
      <c r="AE49" s="96"/>
      <c r="AF49" s="43"/>
      <c r="AG49" s="42"/>
      <c r="AI49" s="12" t="s">
        <v>35</v>
      </c>
      <c r="AK49" t="s">
        <v>35</v>
      </c>
    </row>
    <row r="50" spans="1:38" x14ac:dyDescent="0.2">
      <c r="A50" s="41"/>
      <c r="B50" s="96"/>
      <c r="C50" s="96"/>
      <c r="D50" s="96"/>
      <c r="E50" s="96"/>
      <c r="F50" s="96"/>
      <c r="G50" s="96"/>
      <c r="H50" s="96"/>
      <c r="I50" s="96"/>
      <c r="J50" s="97"/>
      <c r="K50" s="97"/>
      <c r="L50" s="97"/>
      <c r="M50" s="97"/>
      <c r="N50" s="97"/>
      <c r="O50" s="97"/>
      <c r="P50" s="97"/>
      <c r="Q50" s="96"/>
      <c r="R50" s="96"/>
      <c r="S50" s="96"/>
      <c r="T50" s="99"/>
      <c r="U50" s="99"/>
      <c r="V50" s="99"/>
      <c r="W50" s="99"/>
      <c r="X50" s="99"/>
      <c r="Y50" s="96"/>
      <c r="Z50" s="96"/>
      <c r="AA50" s="96"/>
      <c r="AB50" s="96"/>
      <c r="AC50" s="96"/>
      <c r="AD50" s="45"/>
      <c r="AE50" s="45"/>
      <c r="AF50" s="43"/>
      <c r="AG50" s="42"/>
      <c r="AL50" s="12" t="s">
        <v>35</v>
      </c>
    </row>
    <row r="51" spans="1:38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45"/>
      <c r="AF51" s="43"/>
      <c r="AG51" s="75"/>
    </row>
    <row r="52" spans="1:38" x14ac:dyDescent="0.2">
      <c r="A52" s="41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45"/>
      <c r="AF52" s="43"/>
      <c r="AG52" s="44"/>
      <c r="AK52" t="s">
        <v>35</v>
      </c>
    </row>
    <row r="53" spans="1:38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46"/>
      <c r="AF53" s="43"/>
      <c r="AG53" s="44"/>
    </row>
    <row r="54" spans="1:38" ht="13.5" thickBot="1" x14ac:dyDescent="0.25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3"/>
      <c r="AG54" s="76"/>
    </row>
    <row r="55" spans="1:38" x14ac:dyDescent="0.2">
      <c r="AF55" s="7"/>
    </row>
    <row r="60" spans="1:38" x14ac:dyDescent="0.2">
      <c r="P60" s="2" t="s">
        <v>35</v>
      </c>
      <c r="AE60" s="2" t="s">
        <v>35</v>
      </c>
      <c r="AH60" t="s">
        <v>35</v>
      </c>
    </row>
    <row r="61" spans="1:38" x14ac:dyDescent="0.2">
      <c r="T61" s="2" t="s">
        <v>35</v>
      </c>
      <c r="Z61" s="2" t="s">
        <v>35</v>
      </c>
    </row>
    <row r="63" spans="1:38" x14ac:dyDescent="0.2">
      <c r="N63" s="2" t="s">
        <v>35</v>
      </c>
    </row>
    <row r="64" spans="1:38" x14ac:dyDescent="0.2">
      <c r="G64" s="2" t="s">
        <v>35</v>
      </c>
    </row>
    <row r="66" spans="10:37" x14ac:dyDescent="0.2">
      <c r="J66" s="2" t="s">
        <v>35</v>
      </c>
      <c r="AK66" s="12" t="s">
        <v>35</v>
      </c>
    </row>
  </sheetData>
  <mergeCells count="33">
    <mergeCell ref="A1:AG1"/>
    <mergeCell ref="Z3:Z4"/>
    <mergeCell ref="AE3:AE4"/>
    <mergeCell ref="AA3:AA4"/>
    <mergeCell ref="AB3:AB4"/>
    <mergeCell ref="AC3:AC4"/>
    <mergeCell ref="AD3:AD4"/>
    <mergeCell ref="Y3:Y4"/>
    <mergeCell ref="N3:N4"/>
    <mergeCell ref="O3:O4"/>
    <mergeCell ref="P3:P4"/>
    <mergeCell ref="Q3:Q4"/>
    <mergeCell ref="M3:M4"/>
    <mergeCell ref="A2:A4"/>
    <mergeCell ref="B3:B4"/>
    <mergeCell ref="K3:K4"/>
    <mergeCell ref="V3:V4"/>
    <mergeCell ref="W3:W4"/>
    <mergeCell ref="B2:AG2"/>
    <mergeCell ref="C3:C4"/>
    <mergeCell ref="D3:D4"/>
    <mergeCell ref="E3:E4"/>
    <mergeCell ref="F3:F4"/>
    <mergeCell ref="G3:G4"/>
    <mergeCell ref="H3:H4"/>
    <mergeCell ref="R3:R4"/>
    <mergeCell ref="I3:I4"/>
    <mergeCell ref="T3:T4"/>
    <mergeCell ref="U3:U4"/>
    <mergeCell ref="L3:L4"/>
    <mergeCell ref="X3:X4"/>
    <mergeCell ref="J3:J4"/>
    <mergeCell ref="S3:S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zoomScale="90" zoomScaleNormal="90" workbookViewId="0">
      <selection activeCell="A5" sqref="A5:XFD5"/>
    </sheetView>
  </sheetViews>
  <sheetFormatPr defaultRowHeight="12.75" x14ac:dyDescent="0.2"/>
  <cols>
    <col min="1" max="1" width="19.140625" style="2" bestFit="1" customWidth="1"/>
    <col min="2" max="2" width="5.42578125" style="3" bestFit="1" customWidth="1"/>
    <col min="3" max="3" width="6.42578125" style="3" bestFit="1" customWidth="1"/>
    <col min="4" max="27" width="5.42578125" style="3" bestFit="1" customWidth="1"/>
    <col min="28" max="28" width="5.85546875" style="3" bestFit="1" customWidth="1"/>
    <col min="29" max="30" width="5.42578125" style="3" bestFit="1" customWidth="1"/>
    <col min="31" max="31" width="5.42578125" style="3" customWidth="1"/>
    <col min="32" max="32" width="7.42578125" style="7" bestFit="1" customWidth="1"/>
  </cols>
  <sheetData>
    <row r="1" spans="1:35" ht="20.100000000000001" customHeight="1" x14ac:dyDescent="0.2">
      <c r="A1" s="137" t="s">
        <v>204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9"/>
    </row>
    <row r="2" spans="1:35" s="4" customFormat="1" ht="20.100000000000001" customHeight="1" x14ac:dyDescent="0.2">
      <c r="A2" s="140" t="s">
        <v>21</v>
      </c>
      <c r="B2" s="135" t="s">
        <v>249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6"/>
    </row>
    <row r="3" spans="1:35" s="5" customFormat="1" ht="20.100000000000001" customHeight="1" x14ac:dyDescent="0.2">
      <c r="A3" s="140"/>
      <c r="B3" s="134">
        <v>1</v>
      </c>
      <c r="C3" s="134">
        <f>SUM(B3+1)</f>
        <v>2</v>
      </c>
      <c r="D3" s="134">
        <f t="shared" ref="D3:AD3" si="0">SUM(C3+1)</f>
        <v>3</v>
      </c>
      <c r="E3" s="134">
        <f t="shared" si="0"/>
        <v>4</v>
      </c>
      <c r="F3" s="134">
        <f t="shared" si="0"/>
        <v>5</v>
      </c>
      <c r="G3" s="134">
        <f t="shared" si="0"/>
        <v>6</v>
      </c>
      <c r="H3" s="134">
        <f t="shared" si="0"/>
        <v>7</v>
      </c>
      <c r="I3" s="134">
        <f t="shared" si="0"/>
        <v>8</v>
      </c>
      <c r="J3" s="134">
        <f t="shared" si="0"/>
        <v>9</v>
      </c>
      <c r="K3" s="134">
        <f t="shared" si="0"/>
        <v>10</v>
      </c>
      <c r="L3" s="134">
        <f t="shared" si="0"/>
        <v>11</v>
      </c>
      <c r="M3" s="134">
        <f t="shared" si="0"/>
        <v>12</v>
      </c>
      <c r="N3" s="134">
        <f t="shared" si="0"/>
        <v>13</v>
      </c>
      <c r="O3" s="134">
        <f t="shared" si="0"/>
        <v>14</v>
      </c>
      <c r="P3" s="134">
        <f t="shared" si="0"/>
        <v>15</v>
      </c>
      <c r="Q3" s="134">
        <f t="shared" si="0"/>
        <v>16</v>
      </c>
      <c r="R3" s="134">
        <f t="shared" si="0"/>
        <v>17</v>
      </c>
      <c r="S3" s="134">
        <f t="shared" si="0"/>
        <v>18</v>
      </c>
      <c r="T3" s="134">
        <f t="shared" si="0"/>
        <v>19</v>
      </c>
      <c r="U3" s="134">
        <f t="shared" si="0"/>
        <v>20</v>
      </c>
      <c r="V3" s="134">
        <f t="shared" si="0"/>
        <v>21</v>
      </c>
      <c r="W3" s="134">
        <f t="shared" si="0"/>
        <v>22</v>
      </c>
      <c r="X3" s="134">
        <f t="shared" si="0"/>
        <v>23</v>
      </c>
      <c r="Y3" s="134">
        <f t="shared" si="0"/>
        <v>24</v>
      </c>
      <c r="Z3" s="134">
        <f t="shared" si="0"/>
        <v>25</v>
      </c>
      <c r="AA3" s="134">
        <f t="shared" si="0"/>
        <v>26</v>
      </c>
      <c r="AB3" s="134">
        <f t="shared" si="0"/>
        <v>27</v>
      </c>
      <c r="AC3" s="134">
        <f t="shared" si="0"/>
        <v>28</v>
      </c>
      <c r="AD3" s="134">
        <f t="shared" si="0"/>
        <v>29</v>
      </c>
      <c r="AE3" s="134">
        <v>30</v>
      </c>
      <c r="AF3" s="100" t="s">
        <v>27</v>
      </c>
      <c r="AG3" s="101" t="s">
        <v>26</v>
      </c>
    </row>
    <row r="4" spans="1:35" s="5" customFormat="1" ht="20.100000000000001" customHeight="1" x14ac:dyDescent="0.2">
      <c r="A4" s="140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00" t="s">
        <v>25</v>
      </c>
      <c r="AG4" s="101" t="s">
        <v>25</v>
      </c>
    </row>
    <row r="5" spans="1:35" s="5" customFormat="1" hidden="1" x14ac:dyDescent="0.2">
      <c r="A5" s="48" t="s">
        <v>30</v>
      </c>
      <c r="B5" s="109" t="str">
        <f>[1]Abril!$H$5</f>
        <v>*</v>
      </c>
      <c r="C5" s="109" t="str">
        <f>[1]Abril!$H$6</f>
        <v>*</v>
      </c>
      <c r="D5" s="109" t="str">
        <f>[1]Abril!$H$7</f>
        <v>*</v>
      </c>
      <c r="E5" s="109" t="str">
        <f>[1]Abril!$H$8</f>
        <v>*</v>
      </c>
      <c r="F5" s="109" t="str">
        <f>[1]Abril!$H$9</f>
        <v>*</v>
      </c>
      <c r="G5" s="109" t="str">
        <f>[1]Abril!$H$10</f>
        <v>*</v>
      </c>
      <c r="H5" s="109" t="str">
        <f>[1]Abril!$H$11</f>
        <v>*</v>
      </c>
      <c r="I5" s="109" t="str">
        <f>[1]Abril!$H$12</f>
        <v>*</v>
      </c>
      <c r="J5" s="109" t="str">
        <f>[1]Abril!$H$13</f>
        <v>*</v>
      </c>
      <c r="K5" s="109" t="str">
        <f>[1]Abril!$H$14</f>
        <v>*</v>
      </c>
      <c r="L5" s="109" t="str">
        <f>[1]Abril!$H$15</f>
        <v>*</v>
      </c>
      <c r="M5" s="109" t="str">
        <f>[1]Abril!$H$16</f>
        <v>*</v>
      </c>
      <c r="N5" s="109" t="str">
        <f>[1]Abril!$H$17</f>
        <v>*</v>
      </c>
      <c r="O5" s="109" t="str">
        <f>[1]Abril!$H$18</f>
        <v>*</v>
      </c>
      <c r="P5" s="109" t="str">
        <f>[1]Abril!$H$19</f>
        <v>*</v>
      </c>
      <c r="Q5" s="109" t="str">
        <f>[1]Abril!$H$20</f>
        <v>*</v>
      </c>
      <c r="R5" s="109" t="str">
        <f>[1]Abril!$H$21</f>
        <v>*</v>
      </c>
      <c r="S5" s="109" t="str">
        <f>[1]Abril!$H$22</f>
        <v>*</v>
      </c>
      <c r="T5" s="109" t="str">
        <f>[1]Abril!$H$23</f>
        <v>*</v>
      </c>
      <c r="U5" s="109" t="str">
        <f>[1]Abril!$H$24</f>
        <v>*</v>
      </c>
      <c r="V5" s="109" t="str">
        <f>[1]Abril!$H$25</f>
        <v>*</v>
      </c>
      <c r="W5" s="109" t="str">
        <f>[1]Abril!$H$26</f>
        <v>*</v>
      </c>
      <c r="X5" s="109" t="str">
        <f>[1]Abril!$H$27</f>
        <v>*</v>
      </c>
      <c r="Y5" s="109" t="str">
        <f>[1]Abril!$H$28</f>
        <v>*</v>
      </c>
      <c r="Z5" s="109" t="str">
        <f>[1]Abril!$H$29</f>
        <v>*</v>
      </c>
      <c r="AA5" s="109" t="str">
        <f>[1]Abril!$H$30</f>
        <v>*</v>
      </c>
      <c r="AB5" s="109" t="str">
        <f>[1]Abril!$H$31</f>
        <v>*</v>
      </c>
      <c r="AC5" s="109" t="str">
        <f>[1]Abril!$H$32</f>
        <v>*</v>
      </c>
      <c r="AD5" s="109" t="str">
        <f>[1]Abril!$H$33</f>
        <v>*</v>
      </c>
      <c r="AE5" s="109" t="str">
        <f>[1]Abril!$H$34</f>
        <v>*</v>
      </c>
      <c r="AF5" s="116">
        <f t="shared" ref="AF5:AF46" si="1">MAX(B5:AE5)</f>
        <v>0</v>
      </c>
      <c r="AG5" s="115" t="s">
        <v>197</v>
      </c>
    </row>
    <row r="6" spans="1:35" x14ac:dyDescent="0.2">
      <c r="A6" s="48" t="s">
        <v>0</v>
      </c>
      <c r="B6" s="111">
        <f>[2]Abril!$H$5</f>
        <v>12.24</v>
      </c>
      <c r="C6" s="111">
        <f>[2]Abril!$H$6</f>
        <v>8.2799999999999994</v>
      </c>
      <c r="D6" s="111">
        <f>[2]Abril!$H$7</f>
        <v>3.9600000000000004</v>
      </c>
      <c r="E6" s="111">
        <f>[2]Abril!$H$8</f>
        <v>11.16</v>
      </c>
      <c r="F6" s="111">
        <f>[2]Abril!$H$9</f>
        <v>9</v>
      </c>
      <c r="G6" s="111">
        <f>[2]Abril!$H$10</f>
        <v>20.16</v>
      </c>
      <c r="H6" s="111">
        <f>[2]Abril!$H$11</f>
        <v>18</v>
      </c>
      <c r="I6" s="111">
        <f>[2]Abril!$H$12</f>
        <v>10.08</v>
      </c>
      <c r="J6" s="111">
        <f>[2]Abril!$H$13</f>
        <v>7.2</v>
      </c>
      <c r="K6" s="111">
        <f>[2]Abril!$H$14</f>
        <v>5.4</v>
      </c>
      <c r="L6" s="111">
        <f>[2]Abril!$H$15</f>
        <v>9</v>
      </c>
      <c r="M6" s="111">
        <f>[2]Abril!$H$16</f>
        <v>11.16</v>
      </c>
      <c r="N6" s="111">
        <f>[2]Abril!$H$17</f>
        <v>7.5600000000000005</v>
      </c>
      <c r="O6" s="111">
        <f>[2]Abril!$H$18</f>
        <v>7.9200000000000008</v>
      </c>
      <c r="P6" s="111">
        <f>[2]Abril!$H$19</f>
        <v>6.48</v>
      </c>
      <c r="Q6" s="111">
        <f>[2]Abril!$H$20</f>
        <v>10.8</v>
      </c>
      <c r="R6" s="111">
        <f>[2]Abril!$H$21</f>
        <v>11.16</v>
      </c>
      <c r="S6" s="111">
        <f>[2]Abril!$H$22</f>
        <v>7.9200000000000008</v>
      </c>
      <c r="T6" s="111">
        <f>[2]Abril!$H$23</f>
        <v>14.4</v>
      </c>
      <c r="U6" s="111">
        <f>[2]Abril!$H$24</f>
        <v>12.6</v>
      </c>
      <c r="V6" s="111">
        <f>[2]Abril!$H$25</f>
        <v>10.44</v>
      </c>
      <c r="W6" s="111">
        <f>[2]Abril!$H$26</f>
        <v>12.96</v>
      </c>
      <c r="X6" s="111">
        <f>[2]Abril!$H$27</f>
        <v>13.32</v>
      </c>
      <c r="Y6" s="111">
        <f>[2]Abril!$H$28</f>
        <v>17.28</v>
      </c>
      <c r="Z6" s="111">
        <f>[2]Abril!$H$29</f>
        <v>12.6</v>
      </c>
      <c r="AA6" s="111">
        <f>[2]Abril!$H$30</f>
        <v>9.3600000000000012</v>
      </c>
      <c r="AB6" s="111">
        <f>[2]Abril!$H$31</f>
        <v>16.2</v>
      </c>
      <c r="AC6" s="111">
        <f>[2]Abril!$H$32</f>
        <v>7.2</v>
      </c>
      <c r="AD6" s="111">
        <f>[2]Abril!$H$33</f>
        <v>5.4</v>
      </c>
      <c r="AE6" s="111">
        <f>[2]Abril!$H$34</f>
        <v>8.64</v>
      </c>
      <c r="AF6" s="116">
        <f t="shared" si="1"/>
        <v>20.16</v>
      </c>
      <c r="AG6" s="115">
        <f t="shared" ref="AG6:AG16" si="2">AVERAGE(B6:AE6)</f>
        <v>10.595999999999998</v>
      </c>
    </row>
    <row r="7" spans="1:35" x14ac:dyDescent="0.2">
      <c r="A7" s="48" t="s">
        <v>85</v>
      </c>
      <c r="B7" s="111">
        <f>[3]Abril!$H$5</f>
        <v>12.24</v>
      </c>
      <c r="C7" s="111">
        <f>[3]Abril!$H$6</f>
        <v>12.96</v>
      </c>
      <c r="D7" s="111">
        <f>[3]Abril!$H$7</f>
        <v>10.08</v>
      </c>
      <c r="E7" s="111">
        <f>[3]Abril!$H$8</f>
        <v>12.6</v>
      </c>
      <c r="F7" s="111">
        <f>[3]Abril!$H$9</f>
        <v>24.48</v>
      </c>
      <c r="G7" s="111">
        <f>[3]Abril!$H$10</f>
        <v>25.2</v>
      </c>
      <c r="H7" s="111">
        <f>[3]Abril!$H$11</f>
        <v>20.52</v>
      </c>
      <c r="I7" s="111">
        <f>[3]Abril!$H$12</f>
        <v>14.04</v>
      </c>
      <c r="J7" s="111">
        <f>[3]Abril!$H$13</f>
        <v>12.6</v>
      </c>
      <c r="K7" s="111">
        <f>[3]Abril!$H$14</f>
        <v>9.7200000000000006</v>
      </c>
      <c r="L7" s="111">
        <f>[3]Abril!$H$15</f>
        <v>7.9200000000000008</v>
      </c>
      <c r="M7" s="111">
        <f>[3]Abril!$H$16</f>
        <v>32.76</v>
      </c>
      <c r="N7" s="111">
        <f>[3]Abril!$H$17</f>
        <v>12.24</v>
      </c>
      <c r="O7" s="111">
        <f>[3]Abril!$H$18</f>
        <v>7.9200000000000008</v>
      </c>
      <c r="P7" s="111">
        <f>[3]Abril!$H$19</f>
        <v>15.120000000000001</v>
      </c>
      <c r="Q7" s="111">
        <f>[3]Abril!$H$20</f>
        <v>10.44</v>
      </c>
      <c r="R7" s="111">
        <f>[3]Abril!$H$21</f>
        <v>11.520000000000001</v>
      </c>
      <c r="S7" s="111">
        <f>[3]Abril!$H$22</f>
        <v>14.04</v>
      </c>
      <c r="T7" s="111">
        <f>[3]Abril!$H$23</f>
        <v>13.32</v>
      </c>
      <c r="U7" s="111">
        <f>[3]Abril!$H$24</f>
        <v>9.7200000000000006</v>
      </c>
      <c r="V7" s="111">
        <f>[3]Abril!$H$25</f>
        <v>15.840000000000002</v>
      </c>
      <c r="W7" s="111">
        <f>[3]Abril!$H$26</f>
        <v>17.28</v>
      </c>
      <c r="X7" s="111">
        <f>[3]Abril!$H$27</f>
        <v>15.48</v>
      </c>
      <c r="Y7" s="111">
        <f>[3]Abril!$H$28</f>
        <v>14.04</v>
      </c>
      <c r="Z7" s="111">
        <f>[3]Abril!$H$29</f>
        <v>11.879999999999999</v>
      </c>
      <c r="AA7" s="111">
        <f>[3]Abril!$H$30</f>
        <v>9.7200000000000006</v>
      </c>
      <c r="AB7" s="111">
        <f>[3]Abril!$H$31</f>
        <v>8.2799999999999994</v>
      </c>
      <c r="AC7" s="111">
        <f>[3]Abril!$H$32</f>
        <v>13.68</v>
      </c>
      <c r="AD7" s="111">
        <f>[3]Abril!$H$33</f>
        <v>12.6</v>
      </c>
      <c r="AE7" s="111">
        <f>[3]Abril!$H$34</f>
        <v>8.64</v>
      </c>
      <c r="AF7" s="116">
        <f t="shared" si="1"/>
        <v>32.76</v>
      </c>
      <c r="AG7" s="115">
        <f t="shared" si="2"/>
        <v>13.895999999999999</v>
      </c>
    </row>
    <row r="8" spans="1:35" x14ac:dyDescent="0.2">
      <c r="A8" s="48" t="s">
        <v>1</v>
      </c>
      <c r="B8" s="111">
        <f>[4]Abril!$H$5</f>
        <v>3.24</v>
      </c>
      <c r="C8" s="111">
        <f>[4]Abril!$H$6</f>
        <v>6.48</v>
      </c>
      <c r="D8" s="111">
        <f>[4]Abril!$H$7</f>
        <v>5.04</v>
      </c>
      <c r="E8" s="111">
        <f>[4]Abril!$H$8</f>
        <v>3.6</v>
      </c>
      <c r="F8" s="111">
        <f>[4]Abril!$H$9</f>
        <v>9</v>
      </c>
      <c r="G8" s="111">
        <f>[4]Abril!$H$10</f>
        <v>13.32</v>
      </c>
      <c r="H8" s="111">
        <f>[4]Abril!$H$11</f>
        <v>7.5600000000000005</v>
      </c>
      <c r="I8" s="111">
        <f>[4]Abril!$H$12</f>
        <v>6.12</v>
      </c>
      <c r="J8" s="111">
        <f>[4]Abril!$H$13</f>
        <v>9.7200000000000006</v>
      </c>
      <c r="K8" s="111">
        <f>[4]Abril!$H$14</f>
        <v>0.72000000000000008</v>
      </c>
      <c r="L8" s="111">
        <f>[4]Abril!$H$15</f>
        <v>2.52</v>
      </c>
      <c r="M8" s="111">
        <f>[4]Abril!$H$16</f>
        <v>8.64</v>
      </c>
      <c r="N8" s="111">
        <f>[4]Abril!$H$17</f>
        <v>9</v>
      </c>
      <c r="O8" s="111">
        <f>[4]Abril!$H$18</f>
        <v>11.16</v>
      </c>
      <c r="P8" s="111">
        <f>[4]Abril!$H$19</f>
        <v>3.9600000000000004</v>
      </c>
      <c r="Q8" s="111">
        <f>[4]Abril!$H$20</f>
        <v>7.2</v>
      </c>
      <c r="R8" s="111">
        <f>[4]Abril!$H$21</f>
        <v>5.4</v>
      </c>
      <c r="S8" s="111">
        <f>[4]Abril!$H$22</f>
        <v>10.44</v>
      </c>
      <c r="T8" s="111">
        <f>[4]Abril!$H$23</f>
        <v>3.6</v>
      </c>
      <c r="U8" s="111">
        <f>[4]Abril!$H$24</f>
        <v>7.9200000000000008</v>
      </c>
      <c r="V8" s="111">
        <f>[4]Abril!$H$25</f>
        <v>4.32</v>
      </c>
      <c r="W8" s="111">
        <f>[4]Abril!$H$26</f>
        <v>7.9200000000000008</v>
      </c>
      <c r="X8" s="111">
        <f>[4]Abril!$H$27</f>
        <v>7.2</v>
      </c>
      <c r="Y8" s="111">
        <f>[4]Abril!$H$28</f>
        <v>8.2799999999999994</v>
      </c>
      <c r="Z8" s="111">
        <f>[4]Abril!$H$29</f>
        <v>12.96</v>
      </c>
      <c r="AA8" s="111">
        <f>[4]Abril!$H$30</f>
        <v>6.12</v>
      </c>
      <c r="AB8" s="111">
        <f>[4]Abril!$H$31</f>
        <v>14.04</v>
      </c>
      <c r="AC8" s="111">
        <f>[4]Abril!$H$32</f>
        <v>5.4</v>
      </c>
      <c r="AD8" s="111">
        <f>[4]Abril!$H$33</f>
        <v>2.16</v>
      </c>
      <c r="AE8" s="111">
        <f>[4]Abril!$H$34</f>
        <v>7.5600000000000005</v>
      </c>
      <c r="AF8" s="116">
        <f t="shared" si="1"/>
        <v>14.04</v>
      </c>
      <c r="AG8" s="115">
        <f t="shared" si="2"/>
        <v>7.0199999999999987</v>
      </c>
    </row>
    <row r="9" spans="1:35" x14ac:dyDescent="0.2">
      <c r="A9" s="48" t="s">
        <v>146</v>
      </c>
      <c r="B9" s="111">
        <f>[5]Abril!$H$5</f>
        <v>9.7200000000000006</v>
      </c>
      <c r="C9" s="111">
        <f>[5]Abril!$H$6</f>
        <v>11.879999999999999</v>
      </c>
      <c r="D9" s="111">
        <f>[5]Abril!$H$7</f>
        <v>10.44</v>
      </c>
      <c r="E9" s="111">
        <f>[5]Abril!$H$8</f>
        <v>16.2</v>
      </c>
      <c r="F9" s="111">
        <f>[5]Abril!$H$9</f>
        <v>15.120000000000001</v>
      </c>
      <c r="G9" s="111">
        <f>[5]Abril!$H$10</f>
        <v>23.040000000000003</v>
      </c>
      <c r="H9" s="111">
        <f>[5]Abril!$H$11</f>
        <v>24.12</v>
      </c>
      <c r="I9" s="111">
        <f>[5]Abril!$H$12</f>
        <v>12.6</v>
      </c>
      <c r="J9" s="111">
        <f>[5]Abril!$H$13</f>
        <v>14.04</v>
      </c>
      <c r="K9" s="111">
        <f>[5]Abril!$H$14</f>
        <v>6.48</v>
      </c>
      <c r="L9" s="111">
        <f>[5]Abril!$H$15</f>
        <v>11.879999999999999</v>
      </c>
      <c r="M9" s="111">
        <f>[5]Abril!$H$16</f>
        <v>22.68</v>
      </c>
      <c r="N9" s="111">
        <f>[5]Abril!$H$17</f>
        <v>12.6</v>
      </c>
      <c r="O9" s="111">
        <f>[5]Abril!$H$18</f>
        <v>11.879999999999999</v>
      </c>
      <c r="P9" s="111">
        <f>[5]Abril!$H$19</f>
        <v>8.64</v>
      </c>
      <c r="Q9" s="111">
        <f>[5]Abril!$H$20</f>
        <v>13.32</v>
      </c>
      <c r="R9" s="111">
        <f>[5]Abril!$H$21</f>
        <v>14.76</v>
      </c>
      <c r="S9" s="111">
        <f>[5]Abril!$H$22</f>
        <v>14.4</v>
      </c>
      <c r="T9" s="111">
        <f>[5]Abril!$H$23</f>
        <v>14.76</v>
      </c>
      <c r="U9" s="111">
        <f>[5]Abril!$H$24</f>
        <v>11.879999999999999</v>
      </c>
      <c r="V9" s="111">
        <f>[5]Abril!$H$25</f>
        <v>11.520000000000001</v>
      </c>
      <c r="W9" s="111">
        <f>[5]Abril!$H$26</f>
        <v>15.840000000000002</v>
      </c>
      <c r="X9" s="111">
        <f>[5]Abril!$H$27</f>
        <v>15.120000000000001</v>
      </c>
      <c r="Y9" s="111">
        <f>[5]Abril!$H$28</f>
        <v>24.12</v>
      </c>
      <c r="Z9" s="111">
        <f>[5]Abril!$H$29</f>
        <v>12.6</v>
      </c>
      <c r="AA9" s="111">
        <f>[5]Abril!$H$30</f>
        <v>10.8</v>
      </c>
      <c r="AB9" s="111">
        <f>[5]Abril!$H$31</f>
        <v>13.68</v>
      </c>
      <c r="AC9" s="111">
        <f>[5]Abril!$H$32</f>
        <v>13.32</v>
      </c>
      <c r="AD9" s="111">
        <f>[5]Abril!$H$33</f>
        <v>16.559999999999999</v>
      </c>
      <c r="AE9" s="111">
        <f>[5]Abril!$H$34</f>
        <v>12.6</v>
      </c>
      <c r="AF9" s="116">
        <f t="shared" si="1"/>
        <v>24.12</v>
      </c>
      <c r="AG9" s="115">
        <f t="shared" si="2"/>
        <v>14.22</v>
      </c>
    </row>
    <row r="10" spans="1:35" x14ac:dyDescent="0.2">
      <c r="A10" s="48" t="s">
        <v>91</v>
      </c>
      <c r="B10" s="111">
        <f>[6]Abril!$H$5</f>
        <v>16.920000000000002</v>
      </c>
      <c r="C10" s="111">
        <f>[6]Abril!$H$6</f>
        <v>23.040000000000003</v>
      </c>
      <c r="D10" s="111">
        <f>[6]Abril!$H$7</f>
        <v>24.48</v>
      </c>
      <c r="E10" s="111">
        <f>[6]Abril!$H$8</f>
        <v>26.28</v>
      </c>
      <c r="F10" s="111">
        <f>[6]Abril!$H$9</f>
        <v>29.16</v>
      </c>
      <c r="G10" s="111">
        <f>[6]Abril!$H$10</f>
        <v>34.200000000000003</v>
      </c>
      <c r="H10" s="111">
        <f>[6]Abril!$H$11</f>
        <v>23.400000000000002</v>
      </c>
      <c r="I10" s="111">
        <f>[6]Abril!$H$12</f>
        <v>16.2</v>
      </c>
      <c r="J10" s="111">
        <f>[6]Abril!$H$13</f>
        <v>17.28</v>
      </c>
      <c r="K10" s="111">
        <f>[6]Abril!$H$14</f>
        <v>12.6</v>
      </c>
      <c r="L10" s="111">
        <f>[6]Abril!$H$15</f>
        <v>21.6</v>
      </c>
      <c r="M10" s="111">
        <f>[6]Abril!$H$16</f>
        <v>19.440000000000001</v>
      </c>
      <c r="N10" s="111">
        <f>[6]Abril!$H$17</f>
        <v>25.2</v>
      </c>
      <c r="O10" s="111">
        <f>[6]Abril!$H$18</f>
        <v>16.559999999999999</v>
      </c>
      <c r="P10" s="111">
        <f>[6]Abril!$H$19</f>
        <v>14.4</v>
      </c>
      <c r="Q10" s="111">
        <f>[6]Abril!$H$20</f>
        <v>14.76</v>
      </c>
      <c r="R10" s="111">
        <f>[6]Abril!$H$21</f>
        <v>12.96</v>
      </c>
      <c r="S10" s="111">
        <f>[6]Abril!$H$22</f>
        <v>24.48</v>
      </c>
      <c r="T10" s="111">
        <f>[6]Abril!$H$23</f>
        <v>20.52</v>
      </c>
      <c r="U10" s="111">
        <f>[6]Abril!$H$24</f>
        <v>13.68</v>
      </c>
      <c r="V10" s="111">
        <f>[6]Abril!$H$25</f>
        <v>15.840000000000002</v>
      </c>
      <c r="W10" s="111">
        <f>[6]Abril!$H$26</f>
        <v>19.440000000000001</v>
      </c>
      <c r="X10" s="111">
        <f>[6]Abril!$H$27</f>
        <v>17.64</v>
      </c>
      <c r="Y10" s="111">
        <f>[6]Abril!$H$28</f>
        <v>16.2</v>
      </c>
      <c r="Z10" s="111">
        <f>[6]Abril!$H$29</f>
        <v>18.720000000000002</v>
      </c>
      <c r="AA10" s="111">
        <f>[6]Abril!$H$30</f>
        <v>16.2</v>
      </c>
      <c r="AB10" s="111">
        <f>[6]Abril!$H$31</f>
        <v>14.76</v>
      </c>
      <c r="AC10" s="111">
        <f>[6]Abril!$H$32</f>
        <v>14.76</v>
      </c>
      <c r="AD10" s="111">
        <f>[6]Abril!$H$33</f>
        <v>19.079999999999998</v>
      </c>
      <c r="AE10" s="111">
        <f>[6]Abril!$H$34</f>
        <v>11.879999999999999</v>
      </c>
      <c r="AF10" s="116">
        <f t="shared" si="1"/>
        <v>34.200000000000003</v>
      </c>
      <c r="AG10" s="115">
        <f t="shared" si="2"/>
        <v>19.055999999999997</v>
      </c>
    </row>
    <row r="11" spans="1:35" x14ac:dyDescent="0.2">
      <c r="A11" s="48" t="s">
        <v>49</v>
      </c>
      <c r="B11" s="111">
        <f>[7]Abril!$H$5</f>
        <v>10.44</v>
      </c>
      <c r="C11" s="111">
        <f>[7]Abril!$H$6</f>
        <v>14.04</v>
      </c>
      <c r="D11" s="111">
        <f>[7]Abril!$H$7</f>
        <v>19.440000000000001</v>
      </c>
      <c r="E11" s="111">
        <f>[7]Abril!$H$8</f>
        <v>20.52</v>
      </c>
      <c r="F11" s="111">
        <f>[7]Abril!$H$9</f>
        <v>27</v>
      </c>
      <c r="G11" s="111">
        <f>[7]Abril!$H$10</f>
        <v>28.8</v>
      </c>
      <c r="H11" s="111">
        <f>[7]Abril!$H$11</f>
        <v>25.56</v>
      </c>
      <c r="I11" s="111">
        <f>[7]Abril!$H$12</f>
        <v>19.440000000000001</v>
      </c>
      <c r="J11" s="111">
        <f>[7]Abril!$H$13</f>
        <v>13.32</v>
      </c>
      <c r="K11" s="111">
        <f>[7]Abril!$H$14</f>
        <v>11.520000000000001</v>
      </c>
      <c r="L11" s="111">
        <f>[7]Abril!$H$15</f>
        <v>11.520000000000001</v>
      </c>
      <c r="M11" s="111">
        <f>[7]Abril!$H$16</f>
        <v>20.88</v>
      </c>
      <c r="N11" s="111">
        <f>[7]Abril!$H$17</f>
        <v>26.64</v>
      </c>
      <c r="O11" s="111">
        <f>[7]Abril!$H$18</f>
        <v>10.44</v>
      </c>
      <c r="P11" s="111">
        <f>[7]Abril!$H$19</f>
        <v>22.32</v>
      </c>
      <c r="Q11" s="111">
        <f>[7]Abril!$H$20</f>
        <v>20.88</v>
      </c>
      <c r="R11" s="111">
        <f>[7]Abril!$H$21</f>
        <v>11.16</v>
      </c>
      <c r="S11" s="111">
        <f>[7]Abril!$H$22</f>
        <v>14.04</v>
      </c>
      <c r="T11" s="111">
        <f>[7]Abril!$H$23</f>
        <v>15.840000000000002</v>
      </c>
      <c r="U11" s="111">
        <f>[7]Abril!$H$24</f>
        <v>12.96</v>
      </c>
      <c r="V11" s="111">
        <f>[7]Abril!$H$25</f>
        <v>14.4</v>
      </c>
      <c r="W11" s="111">
        <f>[7]Abril!$H$26</f>
        <v>19.079999999999998</v>
      </c>
      <c r="X11" s="111">
        <f>[7]Abril!$H$27</f>
        <v>19.079999999999998</v>
      </c>
      <c r="Y11" s="111">
        <f>[7]Abril!$H$28</f>
        <v>17.28</v>
      </c>
      <c r="Z11" s="111">
        <f>[7]Abril!$H$29</f>
        <v>15.48</v>
      </c>
      <c r="AA11" s="111">
        <f>[7]Abril!$H$30</f>
        <v>12.96</v>
      </c>
      <c r="AB11" s="111">
        <f>[7]Abril!$H$31</f>
        <v>15.48</v>
      </c>
      <c r="AC11" s="111">
        <f>[7]Abril!$H$32</f>
        <v>12.6</v>
      </c>
      <c r="AD11" s="111">
        <f>[7]Abril!$H$33</f>
        <v>12.6</v>
      </c>
      <c r="AE11" s="111">
        <f>[7]Abril!$H$34</f>
        <v>16.2</v>
      </c>
      <c r="AF11" s="116">
        <f t="shared" si="1"/>
        <v>28.8</v>
      </c>
      <c r="AG11" s="115">
        <f t="shared" si="2"/>
        <v>17.064</v>
      </c>
    </row>
    <row r="12" spans="1:35" x14ac:dyDescent="0.2">
      <c r="A12" s="48" t="s">
        <v>94</v>
      </c>
      <c r="B12" s="111">
        <f>[8]Abril!$H$5</f>
        <v>20.52</v>
      </c>
      <c r="C12" s="111">
        <f>[8]Abril!$H$6</f>
        <v>17.28</v>
      </c>
      <c r="D12" s="111">
        <f>[8]Abril!$H$7</f>
        <v>11.879999999999999</v>
      </c>
      <c r="E12" s="111">
        <f>[8]Abril!$H$8</f>
        <v>27.36</v>
      </c>
      <c r="F12" s="111">
        <f>[8]Abril!$H$9</f>
        <v>22.68</v>
      </c>
      <c r="G12" s="111">
        <f>[8]Abril!$H$10</f>
        <v>19.8</v>
      </c>
      <c r="H12" s="111">
        <f>[8]Abril!$H$11</f>
        <v>18</v>
      </c>
      <c r="I12" s="111">
        <f>[8]Abril!$H$12</f>
        <v>21.240000000000002</v>
      </c>
      <c r="J12" s="111">
        <f>[8]Abril!$H$13</f>
        <v>18.720000000000002</v>
      </c>
      <c r="K12" s="111">
        <f>[8]Abril!$H$14</f>
        <v>15.840000000000002</v>
      </c>
      <c r="L12" s="111">
        <f>[8]Abril!$H$15</f>
        <v>13.68</v>
      </c>
      <c r="M12" s="111">
        <f>[8]Abril!$H$16</f>
        <v>27.720000000000002</v>
      </c>
      <c r="N12" s="111">
        <f>[8]Abril!$H$17</f>
        <v>25.92</v>
      </c>
      <c r="O12" s="111">
        <f>[8]Abril!$H$18</f>
        <v>11.520000000000001</v>
      </c>
      <c r="P12" s="111">
        <f>[8]Abril!$H$19</f>
        <v>15.120000000000001</v>
      </c>
      <c r="Q12" s="111">
        <f>[8]Abril!$H$20</f>
        <v>9.3600000000000012</v>
      </c>
      <c r="R12" s="111">
        <f>[8]Abril!$H$21</f>
        <v>14.4</v>
      </c>
      <c r="S12" s="111">
        <f>[8]Abril!$H$22</f>
        <v>24.840000000000003</v>
      </c>
      <c r="T12" s="111">
        <f>[8]Abril!$H$23</f>
        <v>15.48</v>
      </c>
      <c r="U12" s="111">
        <f>[8]Abril!$H$24</f>
        <v>15.48</v>
      </c>
      <c r="V12" s="111">
        <f>[8]Abril!$H$25</f>
        <v>15.120000000000001</v>
      </c>
      <c r="W12" s="111">
        <f>[8]Abril!$H$26</f>
        <v>14.76</v>
      </c>
      <c r="X12" s="111">
        <f>[8]Abril!$H$27</f>
        <v>12.96</v>
      </c>
      <c r="Y12" s="111">
        <f>[8]Abril!$H$28</f>
        <v>19.8</v>
      </c>
      <c r="Z12" s="111">
        <f>[8]Abril!$H$29</f>
        <v>19.440000000000001</v>
      </c>
      <c r="AA12" s="111">
        <f>[8]Abril!$H$30</f>
        <v>16.920000000000002</v>
      </c>
      <c r="AB12" s="111">
        <f>[8]Abril!$H$31</f>
        <v>20.52</v>
      </c>
      <c r="AC12" s="111">
        <f>[8]Abril!$H$32</f>
        <v>34.92</v>
      </c>
      <c r="AD12" s="111">
        <f>[8]Abril!$H$33</f>
        <v>15.840000000000002</v>
      </c>
      <c r="AE12" s="111">
        <f>[8]Abril!$H$34</f>
        <v>12.24</v>
      </c>
      <c r="AF12" s="116">
        <f t="shared" si="1"/>
        <v>34.92</v>
      </c>
      <c r="AG12" s="115">
        <f t="shared" si="2"/>
        <v>18.312000000000001</v>
      </c>
    </row>
    <row r="13" spans="1:35" x14ac:dyDescent="0.2">
      <c r="A13" s="48" t="s">
        <v>101</v>
      </c>
      <c r="B13" s="111">
        <f>[9]Abril!$H$5</f>
        <v>14.4</v>
      </c>
      <c r="C13" s="111">
        <f>[9]Abril!$H$6</f>
        <v>10.44</v>
      </c>
      <c r="D13" s="111">
        <f>[9]Abril!$H$7</f>
        <v>15.120000000000001</v>
      </c>
      <c r="E13" s="111">
        <f>[9]Abril!$H$8</f>
        <v>19.440000000000001</v>
      </c>
      <c r="F13" s="111">
        <f>[9]Abril!$H$9</f>
        <v>13.32</v>
      </c>
      <c r="G13" s="111">
        <f>[9]Abril!$H$10</f>
        <v>22.68</v>
      </c>
      <c r="H13" s="111">
        <f>[9]Abril!$H$11</f>
        <v>23.040000000000003</v>
      </c>
      <c r="I13" s="111">
        <f>[9]Abril!$H$12</f>
        <v>17.28</v>
      </c>
      <c r="J13" s="111">
        <f>[9]Abril!$H$13</f>
        <v>13.68</v>
      </c>
      <c r="K13" s="111">
        <f>[9]Abril!$H$14</f>
        <v>10.8</v>
      </c>
      <c r="L13" s="111">
        <f>[9]Abril!$H$15</f>
        <v>9</v>
      </c>
      <c r="M13" s="111">
        <f>[9]Abril!$H$16</f>
        <v>15.120000000000001</v>
      </c>
      <c r="N13" s="111">
        <f>[9]Abril!$H$17</f>
        <v>11.520000000000001</v>
      </c>
      <c r="O13" s="111">
        <f>[9]Abril!$H$18</f>
        <v>11.16</v>
      </c>
      <c r="P13" s="111">
        <f>[9]Abril!$H$19</f>
        <v>13.68</v>
      </c>
      <c r="Q13" s="111">
        <f>[9]Abril!$H$20</f>
        <v>11.16</v>
      </c>
      <c r="R13" s="111">
        <f>[9]Abril!$H$21</f>
        <v>11.16</v>
      </c>
      <c r="S13" s="111">
        <f>[9]Abril!$H$22</f>
        <v>14.4</v>
      </c>
      <c r="T13" s="111">
        <f>[9]Abril!$H$23</f>
        <v>13.68</v>
      </c>
      <c r="U13" s="111">
        <f>[9]Abril!$H$24</f>
        <v>9</v>
      </c>
      <c r="V13" s="111">
        <f>[9]Abril!$H$25</f>
        <v>10.8</v>
      </c>
      <c r="W13" s="111">
        <f>[9]Abril!$H$26</f>
        <v>12.96</v>
      </c>
      <c r="X13" s="111">
        <f>[9]Abril!$H$27</f>
        <v>16.2</v>
      </c>
      <c r="Y13" s="111">
        <f>[9]Abril!$H$28</f>
        <v>19.440000000000001</v>
      </c>
      <c r="Z13" s="111">
        <f>[9]Abril!$H$29</f>
        <v>12.96</v>
      </c>
      <c r="AA13" s="111">
        <f>[9]Abril!$H$30</f>
        <v>11.16</v>
      </c>
      <c r="AB13" s="111">
        <f>[9]Abril!$H$31</f>
        <v>14.04</v>
      </c>
      <c r="AC13" s="111">
        <f>[9]Abril!$H$32</f>
        <v>15.120000000000001</v>
      </c>
      <c r="AD13" s="111">
        <f>[9]Abril!$H$33</f>
        <v>11.879999999999999</v>
      </c>
      <c r="AE13" s="111">
        <f>[9]Abril!$H$34</f>
        <v>8.64</v>
      </c>
      <c r="AF13" s="116">
        <f t="shared" si="1"/>
        <v>23.040000000000003</v>
      </c>
      <c r="AG13" s="115">
        <f t="shared" si="2"/>
        <v>13.776000000000002</v>
      </c>
    </row>
    <row r="14" spans="1:35" x14ac:dyDescent="0.2">
      <c r="A14" s="48" t="s">
        <v>147</v>
      </c>
      <c r="B14" s="111">
        <f>[10]Abril!$H$5</f>
        <v>15.840000000000002</v>
      </c>
      <c r="C14" s="111">
        <f>[10]Abril!$H$6</f>
        <v>13.32</v>
      </c>
      <c r="D14" s="111">
        <f>[10]Abril!$H$7</f>
        <v>16.920000000000002</v>
      </c>
      <c r="E14" s="111">
        <f>[10]Abril!$H$8</f>
        <v>20.52</v>
      </c>
      <c r="F14" s="111">
        <f>[10]Abril!$H$9</f>
        <v>20.88</v>
      </c>
      <c r="G14" s="111">
        <f>[10]Abril!$H$10</f>
        <v>21.240000000000002</v>
      </c>
      <c r="H14" s="111">
        <f>[10]Abril!$H$11</f>
        <v>19.8</v>
      </c>
      <c r="I14" s="111">
        <f>[10]Abril!$H$12</f>
        <v>14.76</v>
      </c>
      <c r="J14" s="111">
        <f>[10]Abril!$H$13</f>
        <v>12.6</v>
      </c>
      <c r="K14" s="111">
        <f>[10]Abril!$H$14</f>
        <v>9.7200000000000006</v>
      </c>
      <c r="L14" s="111">
        <f>[10]Abril!$H$15</f>
        <v>16.920000000000002</v>
      </c>
      <c r="M14" s="111">
        <f>[10]Abril!$H$16</f>
        <v>15.48</v>
      </c>
      <c r="N14" s="111">
        <f>[10]Abril!$H$17</f>
        <v>14.04</v>
      </c>
      <c r="O14" s="111">
        <f>[10]Abril!$H$18</f>
        <v>15.840000000000002</v>
      </c>
      <c r="P14" s="111">
        <f>[10]Abril!$H$19</f>
        <v>15.120000000000001</v>
      </c>
      <c r="Q14" s="111">
        <f>[10]Abril!$H$20</f>
        <v>13.68</v>
      </c>
      <c r="R14" s="111">
        <f>[10]Abril!$H$21</f>
        <v>14.04</v>
      </c>
      <c r="S14" s="111">
        <f>[10]Abril!$H$22</f>
        <v>17.28</v>
      </c>
      <c r="T14" s="111">
        <f>[10]Abril!$H$23</f>
        <v>10.44</v>
      </c>
      <c r="U14" s="111">
        <f>[10]Abril!$H$24</f>
        <v>8.2799999999999994</v>
      </c>
      <c r="V14" s="111">
        <f>[10]Abril!$H$25</f>
        <v>13.68</v>
      </c>
      <c r="W14" s="111">
        <f>[10]Abril!$H$26</f>
        <v>13.68</v>
      </c>
      <c r="X14" s="111">
        <f>[10]Abril!$H$27</f>
        <v>19.079999999999998</v>
      </c>
      <c r="Y14" s="111">
        <f>[10]Abril!$H$28</f>
        <v>15.840000000000002</v>
      </c>
      <c r="Z14" s="111">
        <f>[10]Abril!$H$29</f>
        <v>19.440000000000001</v>
      </c>
      <c r="AA14" s="111">
        <f>[10]Abril!$H$30</f>
        <v>12.24</v>
      </c>
      <c r="AB14" s="111">
        <f>[10]Abril!$H$31</f>
        <v>14.76</v>
      </c>
      <c r="AC14" s="111">
        <f>[10]Abril!$H$32</f>
        <v>17.64</v>
      </c>
      <c r="AD14" s="111">
        <f>[10]Abril!$H$33</f>
        <v>19.440000000000001</v>
      </c>
      <c r="AE14" s="111">
        <f>[10]Abril!$H$34</f>
        <v>14.04</v>
      </c>
      <c r="AF14" s="116">
        <f t="shared" si="1"/>
        <v>21.240000000000002</v>
      </c>
      <c r="AG14" s="115">
        <f t="shared" si="2"/>
        <v>15.551999999999998</v>
      </c>
    </row>
    <row r="15" spans="1:35" ht="12" customHeight="1" x14ac:dyDescent="0.2">
      <c r="A15" s="48" t="s">
        <v>2</v>
      </c>
      <c r="B15" s="111">
        <f>[11]Abril!$H$5</f>
        <v>12.6</v>
      </c>
      <c r="C15" s="111">
        <f>[11]Abril!$H$6</f>
        <v>13.32</v>
      </c>
      <c r="D15" s="111">
        <f>[11]Abril!$H$7</f>
        <v>9.3600000000000012</v>
      </c>
      <c r="E15" s="111">
        <f>[11]Abril!$H$8</f>
        <v>18.720000000000002</v>
      </c>
      <c r="F15" s="111">
        <f>[11]Abril!$H$9</f>
        <v>20.52</v>
      </c>
      <c r="G15" s="111">
        <f>[11]Abril!$H$10</f>
        <v>21.6</v>
      </c>
      <c r="H15" s="111">
        <f>[11]Abril!$H$11</f>
        <v>21.6</v>
      </c>
      <c r="I15" s="111">
        <f>[11]Abril!$H$12</f>
        <v>14.04</v>
      </c>
      <c r="J15" s="111">
        <f>[11]Abril!$H$13</f>
        <v>11.16</v>
      </c>
      <c r="K15" s="111">
        <f>[11]Abril!$H$14</f>
        <v>11.16</v>
      </c>
      <c r="L15" s="111">
        <f>[11]Abril!$H$15</f>
        <v>16.920000000000002</v>
      </c>
      <c r="M15" s="111">
        <f>[11]Abril!$H$16</f>
        <v>18.720000000000002</v>
      </c>
      <c r="N15" s="111">
        <f>[11]Abril!$H$17</f>
        <v>14.76</v>
      </c>
      <c r="O15" s="111">
        <f>[11]Abril!$H$18</f>
        <v>12.96</v>
      </c>
      <c r="P15" s="111">
        <f>[11]Abril!$H$19</f>
        <v>15.120000000000001</v>
      </c>
      <c r="Q15" s="111">
        <f>[11]Abril!$H$20</f>
        <v>13.68</v>
      </c>
      <c r="R15" s="111">
        <f>[11]Abril!$H$21</f>
        <v>15.48</v>
      </c>
      <c r="S15" s="111">
        <f>[11]Abril!$H$22</f>
        <v>19.079999999999998</v>
      </c>
      <c r="T15" s="111">
        <f>[11]Abril!$H$23</f>
        <v>19.440000000000001</v>
      </c>
      <c r="U15" s="111">
        <f>[11]Abril!$H$24</f>
        <v>12.6</v>
      </c>
      <c r="V15" s="111">
        <f>[11]Abril!$H$25</f>
        <v>14.04</v>
      </c>
      <c r="W15" s="111">
        <f>[11]Abril!$H$26</f>
        <v>16.559999999999999</v>
      </c>
      <c r="X15" s="111">
        <f>[11]Abril!$H$27</f>
        <v>15.840000000000002</v>
      </c>
      <c r="Y15" s="111">
        <f>[11]Abril!$H$28</f>
        <v>15.120000000000001</v>
      </c>
      <c r="Z15" s="111">
        <f>[11]Abril!$H$29</f>
        <v>15.48</v>
      </c>
      <c r="AA15" s="111">
        <f>[11]Abril!$H$30</f>
        <v>10.8</v>
      </c>
      <c r="AB15" s="111">
        <f>[11]Abril!$H$31</f>
        <v>11.520000000000001</v>
      </c>
      <c r="AC15" s="111">
        <f>[11]Abril!$H$32</f>
        <v>14.04</v>
      </c>
      <c r="AD15" s="111">
        <f>[11]Abril!$H$33</f>
        <v>15.840000000000002</v>
      </c>
      <c r="AE15" s="111">
        <f>[11]Abril!$H$34</f>
        <v>13.32</v>
      </c>
      <c r="AF15" s="116">
        <f t="shared" si="1"/>
        <v>21.6</v>
      </c>
      <c r="AG15" s="115">
        <f t="shared" si="2"/>
        <v>15.180000000000001</v>
      </c>
      <c r="AI15" s="12" t="s">
        <v>35</v>
      </c>
    </row>
    <row r="16" spans="1:35" ht="12" customHeight="1" x14ac:dyDescent="0.2">
      <c r="A16" s="48" t="s">
        <v>3</v>
      </c>
      <c r="B16" s="111">
        <f>[12]Abril!$H$5</f>
        <v>11.879999999999999</v>
      </c>
      <c r="C16" s="111">
        <f>[12]Abril!$H$6</f>
        <v>7.5600000000000005</v>
      </c>
      <c r="D16" s="111">
        <f>[12]Abril!$H$7</f>
        <v>15.840000000000002</v>
      </c>
      <c r="E16" s="111">
        <f>[12]Abril!$H$8</f>
        <v>9.3600000000000012</v>
      </c>
      <c r="F16" s="111">
        <f>[12]Abril!$H$9</f>
        <v>16.559999999999999</v>
      </c>
      <c r="G16" s="111">
        <f>[12]Abril!$H$10</f>
        <v>19.079999999999998</v>
      </c>
      <c r="H16" s="111">
        <f>[12]Abril!$H$11</f>
        <v>14.4</v>
      </c>
      <c r="I16" s="111">
        <f>[12]Abril!$H$12</f>
        <v>11.879999999999999</v>
      </c>
      <c r="J16" s="111">
        <f>[12]Abril!$H$13</f>
        <v>12.24</v>
      </c>
      <c r="K16" s="111">
        <f>[12]Abril!$H$14</f>
        <v>7.5600000000000005</v>
      </c>
      <c r="L16" s="111">
        <f>[12]Abril!$H$15</f>
        <v>8.64</v>
      </c>
      <c r="M16" s="111">
        <f>[12]Abril!$H$16</f>
        <v>11.520000000000001</v>
      </c>
      <c r="N16" s="111">
        <f>[12]Abril!$H$17</f>
        <v>21.6</v>
      </c>
      <c r="O16" s="111">
        <f>[12]Abril!$H$18</f>
        <v>13.32</v>
      </c>
      <c r="P16" s="111">
        <f>[12]Abril!$H$19</f>
        <v>10.8</v>
      </c>
      <c r="Q16" s="111">
        <f>[12]Abril!$H$20</f>
        <v>8.2799999999999994</v>
      </c>
      <c r="R16" s="111">
        <f>[12]Abril!$H$21</f>
        <v>7.5600000000000005</v>
      </c>
      <c r="S16" s="111">
        <f>[12]Abril!$H$22</f>
        <v>17.28</v>
      </c>
      <c r="T16" s="111">
        <f>[12]Abril!$H$23</f>
        <v>15.48</v>
      </c>
      <c r="U16" s="111">
        <f>[12]Abril!$H$24</f>
        <v>8.2799999999999994</v>
      </c>
      <c r="V16" s="111">
        <f>[12]Abril!$H$25</f>
        <v>9.7200000000000006</v>
      </c>
      <c r="W16" s="111">
        <f>[12]Abril!$H$26</f>
        <v>12.24</v>
      </c>
      <c r="X16" s="111">
        <f>[12]Abril!$H$27</f>
        <v>11.16</v>
      </c>
      <c r="Y16" s="111">
        <f>[12]Abril!$H$28</f>
        <v>15.840000000000002</v>
      </c>
      <c r="Z16" s="111">
        <f>[12]Abril!$H$29</f>
        <v>12.96</v>
      </c>
      <c r="AA16" s="111">
        <f>[12]Abril!$H$30</f>
        <v>12.24</v>
      </c>
      <c r="AB16" s="111">
        <f>[12]Abril!$H$31</f>
        <v>16.2</v>
      </c>
      <c r="AC16" s="111">
        <f>[12]Abril!$H$32</f>
        <v>15.840000000000002</v>
      </c>
      <c r="AD16" s="111">
        <f>[12]Abril!$H$33</f>
        <v>9.3600000000000012</v>
      </c>
      <c r="AE16" s="111">
        <f>[12]Abril!$H$34</f>
        <v>7.5600000000000005</v>
      </c>
      <c r="AF16" s="116">
        <f t="shared" si="1"/>
        <v>21.6</v>
      </c>
      <c r="AG16" s="115">
        <f t="shared" si="2"/>
        <v>12.407999999999999</v>
      </c>
      <c r="AI16" s="12"/>
    </row>
    <row r="17" spans="1:37" hidden="1" x14ac:dyDescent="0.2">
      <c r="A17" s="48" t="s">
        <v>4</v>
      </c>
      <c r="B17" s="111" t="str">
        <f>[13]Abril!$H$5</f>
        <v>*</v>
      </c>
      <c r="C17" s="111" t="str">
        <f>[13]Abril!$H$6</f>
        <v>*</v>
      </c>
      <c r="D17" s="111" t="str">
        <f>[13]Abril!$H$7</f>
        <v>*</v>
      </c>
      <c r="E17" s="111" t="str">
        <f>[13]Abril!$H$8</f>
        <v>*</v>
      </c>
      <c r="F17" s="111" t="str">
        <f>[13]Abril!$H$9</f>
        <v>*</v>
      </c>
      <c r="G17" s="111" t="str">
        <f>[13]Abril!$H$10</f>
        <v>*</v>
      </c>
      <c r="H17" s="111" t="str">
        <f>[13]Abril!$H$11</f>
        <v>*</v>
      </c>
      <c r="I17" s="111" t="str">
        <f>[13]Abril!$H$12</f>
        <v>*</v>
      </c>
      <c r="J17" s="111" t="str">
        <f>[13]Abril!$H$13</f>
        <v>*</v>
      </c>
      <c r="K17" s="111" t="str">
        <f>[13]Abril!$H$14</f>
        <v>*</v>
      </c>
      <c r="L17" s="111" t="str">
        <f>[13]Abril!$H$15</f>
        <v>*</v>
      </c>
      <c r="M17" s="111" t="str">
        <f>[13]Abril!$H$16</f>
        <v>*</v>
      </c>
      <c r="N17" s="111" t="str">
        <f>[13]Abril!$H$17</f>
        <v>*</v>
      </c>
      <c r="O17" s="111" t="str">
        <f>[13]Abril!$H$18</f>
        <v>*</v>
      </c>
      <c r="P17" s="111" t="str">
        <f>[13]Abril!$H$19</f>
        <v>*</v>
      </c>
      <c r="Q17" s="111" t="str">
        <f>[13]Abril!$H$20</f>
        <v>*</v>
      </c>
      <c r="R17" s="111" t="str">
        <f>[13]Abril!$H$21</f>
        <v>*</v>
      </c>
      <c r="S17" s="111" t="str">
        <f>[13]Abril!$H$22</f>
        <v>*</v>
      </c>
      <c r="T17" s="111" t="str">
        <f>[13]Abril!$H$23</f>
        <v>*</v>
      </c>
      <c r="U17" s="111" t="str">
        <f>[13]Abril!$H$24</f>
        <v>*</v>
      </c>
      <c r="V17" s="111" t="str">
        <f>[13]Abril!$H$25</f>
        <v>*</v>
      </c>
      <c r="W17" s="111" t="str">
        <f>[13]Abril!$H$26</f>
        <v>*</v>
      </c>
      <c r="X17" s="111" t="str">
        <f>[13]Abril!$H$27</f>
        <v>*</v>
      </c>
      <c r="Y17" s="111" t="str">
        <f>[13]Abril!$H$28</f>
        <v>*</v>
      </c>
      <c r="Z17" s="111" t="str">
        <f>[13]Abril!$H$29</f>
        <v>*</v>
      </c>
      <c r="AA17" s="111" t="str">
        <f>[13]Abril!$H$30</f>
        <v>*</v>
      </c>
      <c r="AB17" s="111" t="str">
        <f>[13]Abril!$H$31</f>
        <v>*</v>
      </c>
      <c r="AC17" s="111" t="str">
        <f>[13]Abril!$H$32</f>
        <v>*</v>
      </c>
      <c r="AD17" s="111" t="str">
        <f>[13]Abril!$H$33</f>
        <v>*</v>
      </c>
      <c r="AE17" s="111" t="str">
        <f>[13]Abril!$H$34</f>
        <v>*</v>
      </c>
      <c r="AF17" s="116">
        <f t="shared" si="1"/>
        <v>0</v>
      </c>
      <c r="AG17" s="115" t="s">
        <v>197</v>
      </c>
      <c r="AI17" t="s">
        <v>35</v>
      </c>
    </row>
    <row r="18" spans="1:37" x14ac:dyDescent="0.2">
      <c r="A18" s="48" t="s">
        <v>5</v>
      </c>
      <c r="B18" s="111">
        <f>[14]Abril!$H$5</f>
        <v>0</v>
      </c>
      <c r="C18" s="111">
        <f>[14]Abril!$H$6</f>
        <v>0</v>
      </c>
      <c r="D18" s="111">
        <f>[14]Abril!$H$7</f>
        <v>0</v>
      </c>
      <c r="E18" s="111">
        <f>[14]Abril!$H$8</f>
        <v>0.36000000000000004</v>
      </c>
      <c r="F18" s="111">
        <f>[14]Abril!$H$9</f>
        <v>0.36000000000000004</v>
      </c>
      <c r="G18" s="111">
        <f>[14]Abril!$H$10</f>
        <v>0</v>
      </c>
      <c r="H18" s="111">
        <f>[14]Abril!$H$11</f>
        <v>0</v>
      </c>
      <c r="I18" s="111">
        <f>[14]Abril!$H$12</f>
        <v>0.36000000000000004</v>
      </c>
      <c r="J18" s="111">
        <f>[14]Abril!$H$13</f>
        <v>0</v>
      </c>
      <c r="K18" s="111">
        <f>[14]Abril!$H$14</f>
        <v>0</v>
      </c>
      <c r="L18" s="111">
        <f>[14]Abril!$H$15</f>
        <v>0</v>
      </c>
      <c r="M18" s="111">
        <f>[14]Abril!$H$16</f>
        <v>0</v>
      </c>
      <c r="N18" s="111">
        <f>[14]Abril!$H$17</f>
        <v>0</v>
      </c>
      <c r="O18" s="111">
        <f>[14]Abril!$H$18</f>
        <v>0</v>
      </c>
      <c r="P18" s="111">
        <f>[14]Abril!$H$19</f>
        <v>0</v>
      </c>
      <c r="Q18" s="111">
        <f>[14]Abril!$H$20</f>
        <v>0</v>
      </c>
      <c r="R18" s="111">
        <f>[14]Abril!$H$21</f>
        <v>0</v>
      </c>
      <c r="S18" s="111">
        <f>[14]Abril!$H$22</f>
        <v>0</v>
      </c>
      <c r="T18" s="111">
        <f>[14]Abril!$H$23</f>
        <v>0</v>
      </c>
      <c r="U18" s="111">
        <f>[14]Abril!$H$24</f>
        <v>0</v>
      </c>
      <c r="V18" s="111">
        <f>[14]Abril!$H$25</f>
        <v>0</v>
      </c>
      <c r="W18" s="111">
        <f>[14]Abril!$H$26</f>
        <v>0</v>
      </c>
      <c r="X18" s="111">
        <f>[14]Abril!$H$27</f>
        <v>0</v>
      </c>
      <c r="Y18" s="111">
        <f>[14]Abril!$H$28</f>
        <v>0</v>
      </c>
      <c r="Z18" s="111">
        <f>[14]Abril!$H$29</f>
        <v>0</v>
      </c>
      <c r="AA18" s="111">
        <f>[14]Abril!$H$30</f>
        <v>0</v>
      </c>
      <c r="AB18" s="111">
        <f>[14]Abril!$H$31</f>
        <v>0</v>
      </c>
      <c r="AC18" s="111">
        <f>[14]Abril!$H$32</f>
        <v>0</v>
      </c>
      <c r="AD18" s="111">
        <f>[14]Abril!$H$33</f>
        <v>0</v>
      </c>
      <c r="AE18" s="111">
        <f>[14]Abril!$H$34</f>
        <v>0</v>
      </c>
      <c r="AF18" s="116">
        <f t="shared" si="1"/>
        <v>0.36000000000000004</v>
      </c>
      <c r="AG18" s="115">
        <f>AVERAGE(B18:AE18)</f>
        <v>3.6000000000000004E-2</v>
      </c>
      <c r="AH18" s="12" t="s">
        <v>35</v>
      </c>
      <c r="AJ18" t="s">
        <v>35</v>
      </c>
    </row>
    <row r="19" spans="1:37" hidden="1" x14ac:dyDescent="0.2">
      <c r="A19" s="48" t="s">
        <v>33</v>
      </c>
      <c r="B19" s="111" t="str">
        <f>[15]Abril!$H$5</f>
        <v>*</v>
      </c>
      <c r="C19" s="111" t="str">
        <f>[15]Abril!$H$6</f>
        <v>*</v>
      </c>
      <c r="D19" s="111" t="str">
        <f>[15]Abril!$H$7</f>
        <v>*</v>
      </c>
      <c r="E19" s="111" t="str">
        <f>[15]Abril!$H$8</f>
        <v>*</v>
      </c>
      <c r="F19" s="111" t="str">
        <f>[15]Abril!$H$9</f>
        <v>*</v>
      </c>
      <c r="G19" s="111" t="str">
        <f>[15]Abril!$H$10</f>
        <v>*</v>
      </c>
      <c r="H19" s="111" t="str">
        <f>[15]Abril!$H$11</f>
        <v>*</v>
      </c>
      <c r="I19" s="111" t="str">
        <f>[15]Abril!$H$12</f>
        <v>*</v>
      </c>
      <c r="J19" s="111" t="str">
        <f>[15]Abril!$H$13</f>
        <v>*</v>
      </c>
      <c r="K19" s="111" t="str">
        <f>[15]Abril!$H$14</f>
        <v>*</v>
      </c>
      <c r="L19" s="111" t="str">
        <f>[15]Abril!$H$15</f>
        <v>*</v>
      </c>
      <c r="M19" s="111" t="str">
        <f>[15]Abril!$H$16</f>
        <v>*</v>
      </c>
      <c r="N19" s="111" t="str">
        <f>[15]Abril!$H$17</f>
        <v>*</v>
      </c>
      <c r="O19" s="111" t="str">
        <f>[15]Abril!$H$18</f>
        <v>*</v>
      </c>
      <c r="P19" s="111" t="str">
        <f>[15]Abril!$H$19</f>
        <v>*</v>
      </c>
      <c r="Q19" s="111" t="str">
        <f>[15]Abril!$H$20</f>
        <v>*</v>
      </c>
      <c r="R19" s="111" t="str">
        <f>[15]Abril!$H$21</f>
        <v>*</v>
      </c>
      <c r="S19" s="111" t="str">
        <f>[15]Abril!$H$22</f>
        <v>*</v>
      </c>
      <c r="T19" s="111" t="str">
        <f>[15]Abril!$H$23</f>
        <v>*</v>
      </c>
      <c r="U19" s="111" t="str">
        <f>[15]Abril!$H$24</f>
        <v>*</v>
      </c>
      <c r="V19" s="111" t="str">
        <f>[15]Abril!$H$25</f>
        <v>*</v>
      </c>
      <c r="W19" s="111" t="str">
        <f>[15]Abril!$H$26</f>
        <v>*</v>
      </c>
      <c r="X19" s="111" t="str">
        <f>[15]Abril!$H$27</f>
        <v>*</v>
      </c>
      <c r="Y19" s="111" t="str">
        <f>[15]Abril!$H$28</f>
        <v>*</v>
      </c>
      <c r="Z19" s="111" t="str">
        <f>[15]Abril!$H$29</f>
        <v>*</v>
      </c>
      <c r="AA19" s="111" t="str">
        <f>[15]Abril!$H$30</f>
        <v>*</v>
      </c>
      <c r="AB19" s="111" t="str">
        <f>[15]Abril!$H$31</f>
        <v>*</v>
      </c>
      <c r="AC19" s="111" t="str">
        <f>[15]Abril!$H$32</f>
        <v>*</v>
      </c>
      <c r="AD19" s="111" t="str">
        <f>[15]Abril!$H$33</f>
        <v>*</v>
      </c>
      <c r="AE19" s="111" t="str">
        <f>[15]Abril!$H$34</f>
        <v>*</v>
      </c>
      <c r="AF19" s="116">
        <f t="shared" si="1"/>
        <v>0</v>
      </c>
      <c r="AG19" s="115" t="s">
        <v>197</v>
      </c>
    </row>
    <row r="20" spans="1:37" x14ac:dyDescent="0.2">
      <c r="A20" s="48" t="s">
        <v>6</v>
      </c>
      <c r="B20" s="111">
        <f>[16]Abril!$H$5</f>
        <v>11.16</v>
      </c>
      <c r="C20" s="111">
        <f>[16]Abril!$H$6</f>
        <v>10.8</v>
      </c>
      <c r="D20" s="111">
        <f>[16]Abril!$H$7</f>
        <v>14.04</v>
      </c>
      <c r="E20" s="111">
        <f>[16]Abril!$H$8</f>
        <v>14.4</v>
      </c>
      <c r="F20" s="111">
        <f>[16]Abril!$H$9</f>
        <v>13.68</v>
      </c>
      <c r="G20" s="111">
        <f>[16]Abril!$H$10</f>
        <v>11.879999999999999</v>
      </c>
      <c r="H20" s="111">
        <f>[16]Abril!$H$11</f>
        <v>12.6</v>
      </c>
      <c r="I20" s="111">
        <f>[16]Abril!$H$12</f>
        <v>14.76</v>
      </c>
      <c r="J20" s="111">
        <f>[16]Abril!$H$13</f>
        <v>11.520000000000001</v>
      </c>
      <c r="K20" s="111">
        <f>[16]Abril!$H$14</f>
        <v>6.12</v>
      </c>
      <c r="L20" s="111">
        <f>[16]Abril!$H$15</f>
        <v>6.84</v>
      </c>
      <c r="M20" s="111">
        <f>[16]Abril!$H$16</f>
        <v>11.879999999999999</v>
      </c>
      <c r="N20" s="111">
        <f>[16]Abril!$H$17</f>
        <v>12.6</v>
      </c>
      <c r="O20" s="111">
        <f>[16]Abril!$H$18</f>
        <v>9.3600000000000012</v>
      </c>
      <c r="P20" s="111">
        <f>[16]Abril!$H$19</f>
        <v>9.3600000000000012</v>
      </c>
      <c r="Q20" s="111">
        <f>[16]Abril!$H$20</f>
        <v>8.64</v>
      </c>
      <c r="R20" s="111">
        <f>[16]Abril!$H$21</f>
        <v>8.2799999999999994</v>
      </c>
      <c r="S20" s="111">
        <f>[16]Abril!$H$22</f>
        <v>11.879999999999999</v>
      </c>
      <c r="T20" s="111">
        <f>[16]Abril!$H$23</f>
        <v>8.2799999999999994</v>
      </c>
      <c r="U20" s="111">
        <f>[16]Abril!$H$24</f>
        <v>7.5600000000000005</v>
      </c>
      <c r="V20" s="111">
        <f>[16]Abril!$H$25</f>
        <v>7.5600000000000005</v>
      </c>
      <c r="W20" s="111">
        <f>[16]Abril!$H$26</f>
        <v>10.8</v>
      </c>
      <c r="X20" s="111">
        <f>[16]Abril!$H$27</f>
        <v>14.76</v>
      </c>
      <c r="Y20" s="111">
        <f>[16]Abril!$H$28</f>
        <v>8.64</v>
      </c>
      <c r="Z20" s="111">
        <f>[16]Abril!$H$29</f>
        <v>11.16</v>
      </c>
      <c r="AA20" s="111">
        <f>[16]Abril!$H$30</f>
        <v>10.8</v>
      </c>
      <c r="AB20" s="111">
        <f>[16]Abril!$H$31</f>
        <v>15.840000000000002</v>
      </c>
      <c r="AC20" s="111">
        <f>[16]Abril!$H$32</f>
        <v>11.16</v>
      </c>
      <c r="AD20" s="111">
        <f>[16]Abril!$H$33</f>
        <v>10.8</v>
      </c>
      <c r="AE20" s="111">
        <f>[16]Abril!$H$34</f>
        <v>9</v>
      </c>
      <c r="AF20" s="116">
        <f t="shared" si="1"/>
        <v>15.840000000000002</v>
      </c>
      <c r="AG20" s="115">
        <f t="shared" ref="AG20:AG26" si="3">AVERAGE(B20:AE20)</f>
        <v>10.872000000000003</v>
      </c>
    </row>
    <row r="21" spans="1:37" x14ac:dyDescent="0.2">
      <c r="A21" s="48" t="s">
        <v>7</v>
      </c>
      <c r="B21" s="111">
        <f>[17]Abril!$H$5</f>
        <v>22.32</v>
      </c>
      <c r="C21" s="111">
        <f>[17]Abril!$H$6</f>
        <v>12.24</v>
      </c>
      <c r="D21" s="111">
        <f>[17]Abril!$H$7</f>
        <v>15.120000000000001</v>
      </c>
      <c r="E21" s="111">
        <f>[17]Abril!$H$8</f>
        <v>18.720000000000002</v>
      </c>
      <c r="F21" s="111">
        <f>[17]Abril!$H$9</f>
        <v>14.4</v>
      </c>
      <c r="G21" s="111">
        <f>[17]Abril!$H$10</f>
        <v>19.440000000000001</v>
      </c>
      <c r="H21" s="111">
        <f>[17]Abril!$H$11</f>
        <v>19.8</v>
      </c>
      <c r="I21" s="111">
        <f>[17]Abril!$H$12</f>
        <v>16.2</v>
      </c>
      <c r="J21" s="111">
        <f>[17]Abril!$H$13</f>
        <v>12.24</v>
      </c>
      <c r="K21" s="111">
        <f>[17]Abril!$H$14</f>
        <v>7.5600000000000005</v>
      </c>
      <c r="L21" s="111">
        <f>[17]Abril!$H$15</f>
        <v>9.7200000000000006</v>
      </c>
      <c r="M21" s="111">
        <f>[17]Abril!$H$16</f>
        <v>15.840000000000002</v>
      </c>
      <c r="N21" s="111">
        <f>[17]Abril!$H$17</f>
        <v>10.8</v>
      </c>
      <c r="O21" s="111">
        <f>[17]Abril!$H$18</f>
        <v>10.08</v>
      </c>
      <c r="P21" s="111">
        <f>[17]Abril!$H$19</f>
        <v>11.16</v>
      </c>
      <c r="Q21" s="111">
        <f>[17]Abril!$H$20</f>
        <v>11.520000000000001</v>
      </c>
      <c r="R21" s="111">
        <f>[17]Abril!$H$21</f>
        <v>10.08</v>
      </c>
      <c r="S21" s="111">
        <f>[17]Abril!$H$22</f>
        <v>11.520000000000001</v>
      </c>
      <c r="T21" s="111">
        <f>[17]Abril!$H$23</f>
        <v>12.96</v>
      </c>
      <c r="U21" s="111">
        <f>[17]Abril!$H$24</f>
        <v>7.5600000000000005</v>
      </c>
      <c r="V21" s="111">
        <f>[17]Abril!$H$25</f>
        <v>12.24</v>
      </c>
      <c r="W21" s="111">
        <f>[17]Abril!$H$26</f>
        <v>11.879999999999999</v>
      </c>
      <c r="X21" s="111">
        <f>[17]Abril!$H$27</f>
        <v>13.68</v>
      </c>
      <c r="Y21" s="111">
        <f>[17]Abril!$H$28</f>
        <v>14.4</v>
      </c>
      <c r="Z21" s="111">
        <f>[17]Abril!$H$29</f>
        <v>10.44</v>
      </c>
      <c r="AA21" s="111">
        <f>[17]Abril!$H$30</f>
        <v>11.520000000000001</v>
      </c>
      <c r="AB21" s="111">
        <f>[17]Abril!$H$31</f>
        <v>12.6</v>
      </c>
      <c r="AC21" s="111">
        <f>[17]Abril!$H$32</f>
        <v>13.32</v>
      </c>
      <c r="AD21" s="111">
        <f>[17]Abril!$H$33</f>
        <v>13.32</v>
      </c>
      <c r="AE21" s="111">
        <f>[17]Abril!$H$34</f>
        <v>10.08</v>
      </c>
      <c r="AF21" s="116">
        <f t="shared" si="1"/>
        <v>22.32</v>
      </c>
      <c r="AG21" s="115">
        <f t="shared" si="3"/>
        <v>13.092000000000002</v>
      </c>
    </row>
    <row r="22" spans="1:37" x14ac:dyDescent="0.2">
      <c r="A22" s="48" t="s">
        <v>148</v>
      </c>
      <c r="B22" s="111">
        <f>[18]Abril!$H$5</f>
        <v>16.2</v>
      </c>
      <c r="C22" s="111">
        <f>[18]Abril!$H$6</f>
        <v>9.7200000000000006</v>
      </c>
      <c r="D22" s="111">
        <f>[18]Abril!$H$7</f>
        <v>9.3600000000000012</v>
      </c>
      <c r="E22" s="111">
        <f>[18]Abril!$H$8</f>
        <v>13.32</v>
      </c>
      <c r="F22" s="111">
        <f>[18]Abril!$H$9</f>
        <v>19.440000000000001</v>
      </c>
      <c r="G22" s="111">
        <f>[18]Abril!$H$10</f>
        <v>23.400000000000002</v>
      </c>
      <c r="H22" s="111">
        <f>[18]Abril!$H$11</f>
        <v>22.32</v>
      </c>
      <c r="I22" s="111">
        <f>[18]Abril!$H$12</f>
        <v>14.4</v>
      </c>
      <c r="J22" s="111">
        <f>[18]Abril!$H$13</f>
        <v>11.879999999999999</v>
      </c>
      <c r="K22" s="111">
        <f>[18]Abril!$H$14</f>
        <v>9.3600000000000012</v>
      </c>
      <c r="L22" s="111">
        <f>[18]Abril!$H$15</f>
        <v>10.08</v>
      </c>
      <c r="M22" s="111">
        <f>[18]Abril!$H$16</f>
        <v>19.8</v>
      </c>
      <c r="N22" s="111">
        <f>[18]Abril!$H$17</f>
        <v>10.44</v>
      </c>
      <c r="O22" s="111">
        <f>[18]Abril!$H$18</f>
        <v>9.7200000000000006</v>
      </c>
      <c r="P22" s="111">
        <f>[18]Abril!$H$19</f>
        <v>18.36</v>
      </c>
      <c r="Q22" s="111">
        <f>[18]Abril!$H$20</f>
        <v>13.68</v>
      </c>
      <c r="R22" s="111">
        <f>[18]Abril!$H$21</f>
        <v>17.28</v>
      </c>
      <c r="S22" s="111">
        <f>[18]Abril!$H$22</f>
        <v>14.4</v>
      </c>
      <c r="T22" s="111">
        <f>[18]Abril!$H$23</f>
        <v>18</v>
      </c>
      <c r="U22" s="111">
        <f>[18]Abril!$H$24</f>
        <v>12.6</v>
      </c>
      <c r="V22" s="111">
        <f>[18]Abril!$H$25</f>
        <v>14.76</v>
      </c>
      <c r="W22" s="111">
        <f>[18]Abril!$H$25</f>
        <v>14.76</v>
      </c>
      <c r="X22" s="111">
        <f>[18]Abril!$H$27</f>
        <v>16.920000000000002</v>
      </c>
      <c r="Y22" s="111">
        <f>[18]Abril!$H$28</f>
        <v>17.64</v>
      </c>
      <c r="Z22" s="111">
        <f>[18]Abril!$H$29</f>
        <v>14.04</v>
      </c>
      <c r="AA22" s="111">
        <f>[18]Abril!$H$30</f>
        <v>15.840000000000002</v>
      </c>
      <c r="AB22" s="111">
        <f>[18]Abril!$H$31</f>
        <v>14.4</v>
      </c>
      <c r="AC22" s="111">
        <f>[18]Abril!$H$32</f>
        <v>11.520000000000001</v>
      </c>
      <c r="AD22" s="111">
        <f>[18]Abril!$H$33</f>
        <v>8.2799999999999994</v>
      </c>
      <c r="AE22" s="111">
        <f>[18]Abril!$H$34</f>
        <v>9.3600000000000012</v>
      </c>
      <c r="AF22" s="116">
        <f t="shared" si="1"/>
        <v>23.400000000000002</v>
      </c>
      <c r="AG22" s="115">
        <f t="shared" si="3"/>
        <v>14.376000000000001</v>
      </c>
      <c r="AJ22" t="s">
        <v>35</v>
      </c>
      <c r="AK22" t="s">
        <v>35</v>
      </c>
    </row>
    <row r="23" spans="1:37" x14ac:dyDescent="0.2">
      <c r="A23" s="48" t="s">
        <v>149</v>
      </c>
      <c r="B23" s="111">
        <f>[19]Abril!$H$5</f>
        <v>11.879999999999999</v>
      </c>
      <c r="C23" s="111">
        <f>[19]Abril!$H$6</f>
        <v>14.4</v>
      </c>
      <c r="D23" s="111">
        <f>[19]Abril!$H$7</f>
        <v>11.16</v>
      </c>
      <c r="E23" s="111">
        <f>[19]Abril!$H$8</f>
        <v>22.32</v>
      </c>
      <c r="F23" s="111">
        <f>[19]Abril!$H$9</f>
        <v>23.400000000000002</v>
      </c>
      <c r="G23" s="111">
        <f>[19]Abril!$H$10</f>
        <v>25.56</v>
      </c>
      <c r="H23" s="111">
        <f>[19]Abril!$H$11</f>
        <v>24.840000000000003</v>
      </c>
      <c r="I23" s="111">
        <f>[19]Abril!$H$12</f>
        <v>25.2</v>
      </c>
      <c r="J23" s="111">
        <f>[19]Abril!$H$13</f>
        <v>11.520000000000001</v>
      </c>
      <c r="K23" s="111">
        <f>[19]Abril!$H$14</f>
        <v>10.44</v>
      </c>
      <c r="L23" s="111">
        <f>[19]Abril!$H$15</f>
        <v>10.08</v>
      </c>
      <c r="M23" s="111">
        <f>[19]Abril!$H$16</f>
        <v>16.559999999999999</v>
      </c>
      <c r="N23" s="111">
        <f>[19]Abril!$H$17</f>
        <v>13.32</v>
      </c>
      <c r="O23" s="111">
        <f>[19]Abril!$H$18</f>
        <v>12.96</v>
      </c>
      <c r="P23" s="111">
        <f>[19]Abril!$H$19</f>
        <v>12.24</v>
      </c>
      <c r="Q23" s="111">
        <f>[19]Abril!$H$20</f>
        <v>12.6</v>
      </c>
      <c r="R23" s="111">
        <f>[19]Abril!$H$21</f>
        <v>17.28</v>
      </c>
      <c r="S23" s="111">
        <f>[19]Abril!$H$22</f>
        <v>16.559999999999999</v>
      </c>
      <c r="T23" s="111">
        <f>[19]Abril!$H$23</f>
        <v>9.7200000000000006</v>
      </c>
      <c r="U23" s="111">
        <f>[19]Abril!$H$24</f>
        <v>10.44</v>
      </c>
      <c r="V23" s="111">
        <f>[19]Abril!$H$25</f>
        <v>10.08</v>
      </c>
      <c r="W23" s="111">
        <f>[19]Abril!$H$26</f>
        <v>15.840000000000002</v>
      </c>
      <c r="X23" s="111">
        <f>[19]Abril!$H$27</f>
        <v>22.32</v>
      </c>
      <c r="Y23" s="111">
        <f>[19]Abril!$H$28</f>
        <v>19.440000000000001</v>
      </c>
      <c r="Z23" s="111">
        <f>[19]Abril!$H$29</f>
        <v>18</v>
      </c>
      <c r="AA23" s="111">
        <f>[19]Abril!$H$30</f>
        <v>15.120000000000001</v>
      </c>
      <c r="AB23" s="111">
        <f>[19]Abril!$H$31</f>
        <v>13.32</v>
      </c>
      <c r="AC23" s="111">
        <f>[19]Abril!$H$32</f>
        <v>18.720000000000002</v>
      </c>
      <c r="AD23" s="111">
        <f>[19]Abril!$H$33</f>
        <v>14.76</v>
      </c>
      <c r="AE23" s="111">
        <f>[19]Abril!$H$34</f>
        <v>9.3600000000000012</v>
      </c>
      <c r="AF23" s="116">
        <f t="shared" si="1"/>
        <v>25.56</v>
      </c>
      <c r="AG23" s="115">
        <f t="shared" si="3"/>
        <v>15.648</v>
      </c>
      <c r="AH23" s="12" t="s">
        <v>35</v>
      </c>
    </row>
    <row r="24" spans="1:37" x14ac:dyDescent="0.2">
      <c r="A24" s="48" t="s">
        <v>150</v>
      </c>
      <c r="B24" s="111">
        <f>[20]Abril!$H$5</f>
        <v>8.64</v>
      </c>
      <c r="C24" s="111">
        <f>[20]Abril!$H$6</f>
        <v>11.16</v>
      </c>
      <c r="D24" s="111">
        <f>[20]Abril!$H$7</f>
        <v>6.84</v>
      </c>
      <c r="E24" s="111">
        <f>[20]Abril!$H$8</f>
        <v>13.68</v>
      </c>
      <c r="F24" s="111">
        <f>[20]Abril!$H$9</f>
        <v>10.8</v>
      </c>
      <c r="G24" s="111">
        <f>[20]Abril!$H$10</f>
        <v>15.120000000000001</v>
      </c>
      <c r="H24" s="111">
        <f>[20]Abril!$H$11</f>
        <v>12.24</v>
      </c>
      <c r="I24" s="111">
        <f>[20]Abril!$H$12</f>
        <v>11.879999999999999</v>
      </c>
      <c r="J24" s="111">
        <f>[20]Abril!$H$13</f>
        <v>11.16</v>
      </c>
      <c r="K24" s="111">
        <f>[20]Abril!$H$14</f>
        <v>7.5600000000000005</v>
      </c>
      <c r="L24" s="111">
        <f>[20]Abril!$H$15</f>
        <v>8.2799999999999994</v>
      </c>
      <c r="M24" s="111">
        <f>[20]Abril!$H$16</f>
        <v>21.240000000000002</v>
      </c>
      <c r="N24" s="111">
        <f>[20]Abril!$H$17</f>
        <v>12.6</v>
      </c>
      <c r="O24" s="111">
        <f>[20]Abril!$H$18</f>
        <v>7.9200000000000008</v>
      </c>
      <c r="P24" s="111">
        <f>[20]Abril!$H$19</f>
        <v>14.76</v>
      </c>
      <c r="Q24" s="111">
        <f>[20]Abril!$H$20</f>
        <v>11.16</v>
      </c>
      <c r="R24" s="111">
        <f>[20]Abril!$H$21</f>
        <v>10.08</v>
      </c>
      <c r="S24" s="111">
        <f>[20]Abril!$H$22</f>
        <v>9</v>
      </c>
      <c r="T24" s="111">
        <f>[20]Abril!$H$23</f>
        <v>13.32</v>
      </c>
      <c r="U24" s="111">
        <f>[20]Abril!$H$24</f>
        <v>8.2799999999999994</v>
      </c>
      <c r="V24" s="111">
        <f>[20]Abril!$H$25</f>
        <v>10.08</v>
      </c>
      <c r="W24" s="111">
        <f>[20]Abril!$H$26</f>
        <v>11.879999999999999</v>
      </c>
      <c r="X24" s="111">
        <f>[20]Abril!$H$27</f>
        <v>11.16</v>
      </c>
      <c r="Y24" s="111">
        <f>[20]Abril!$H$28</f>
        <v>12.24</v>
      </c>
      <c r="Z24" s="111">
        <f>[20]Abril!$H$29</f>
        <v>7.2</v>
      </c>
      <c r="AA24" s="111">
        <f>[20]Abril!$H$30</f>
        <v>10.08</v>
      </c>
      <c r="AB24" s="111">
        <f>[20]Abril!$H$31</f>
        <v>10.8</v>
      </c>
      <c r="AC24" s="111">
        <f>[20]Abril!$H$32</f>
        <v>13.68</v>
      </c>
      <c r="AD24" s="111">
        <f>[20]Abril!$H$33</f>
        <v>11.16</v>
      </c>
      <c r="AE24" s="111">
        <f>[20]Abril!$H$34</f>
        <v>13.32</v>
      </c>
      <c r="AF24" s="116">
        <f t="shared" si="1"/>
        <v>21.240000000000002</v>
      </c>
      <c r="AG24" s="115">
        <f t="shared" si="3"/>
        <v>11.244</v>
      </c>
      <c r="AH24" t="s">
        <v>35</v>
      </c>
      <c r="AI24" t="s">
        <v>35</v>
      </c>
      <c r="AJ24" t="s">
        <v>35</v>
      </c>
      <c r="AK24" t="s">
        <v>35</v>
      </c>
    </row>
    <row r="25" spans="1:37" x14ac:dyDescent="0.2">
      <c r="A25" s="48" t="s">
        <v>8</v>
      </c>
      <c r="B25" s="111">
        <f>[21]Abril!$H$5</f>
        <v>0</v>
      </c>
      <c r="C25" s="111">
        <f>[21]Abril!$H$6</f>
        <v>1.08</v>
      </c>
      <c r="D25" s="111">
        <f>[21]Abril!$H$7</f>
        <v>0.36000000000000004</v>
      </c>
      <c r="E25" s="111">
        <f>[21]Abril!$H$8</f>
        <v>9</v>
      </c>
      <c r="F25" s="111">
        <f>[21]Abril!$H$9</f>
        <v>11.879999999999999</v>
      </c>
      <c r="G25" s="111">
        <f>[21]Abril!$H$10</f>
        <v>18.720000000000002</v>
      </c>
      <c r="H25" s="111">
        <f>[21]Abril!$H$11</f>
        <v>4.32</v>
      </c>
      <c r="I25" s="111">
        <f>[21]Abril!$H$12</f>
        <v>7.2</v>
      </c>
      <c r="J25" s="111">
        <f>[21]Abril!$H$13</f>
        <v>1.08</v>
      </c>
      <c r="K25" s="111">
        <f>[21]Abril!$H$14</f>
        <v>0</v>
      </c>
      <c r="L25" s="111">
        <f>[21]Abril!$H$15</f>
        <v>0</v>
      </c>
      <c r="M25" s="111">
        <f>[21]Abril!$H$16</f>
        <v>1.08</v>
      </c>
      <c r="N25" s="111">
        <f>[21]Abril!$H$17</f>
        <v>0</v>
      </c>
      <c r="O25" s="111">
        <f>[21]Abril!$H$18</f>
        <v>0</v>
      </c>
      <c r="P25" s="111">
        <f>[21]Abril!$H$19</f>
        <v>1.08</v>
      </c>
      <c r="Q25" s="111">
        <f>[21]Abril!$H$20</f>
        <v>0.36000000000000004</v>
      </c>
      <c r="R25" s="111">
        <f>[21]Abril!$H$21</f>
        <v>6.84</v>
      </c>
      <c r="S25" s="111">
        <f>[21]Abril!$H$22</f>
        <v>0</v>
      </c>
      <c r="T25" s="111">
        <f>[21]Abril!$H$23</f>
        <v>0</v>
      </c>
      <c r="U25" s="111">
        <f>[21]Abril!$H$24</f>
        <v>0</v>
      </c>
      <c r="V25" s="111">
        <f>[21]Abril!$H$25</f>
        <v>0</v>
      </c>
      <c r="W25" s="111">
        <f>[21]Abril!$H$26</f>
        <v>5.7600000000000007</v>
      </c>
      <c r="X25" s="111">
        <f>[21]Abril!$H$27</f>
        <v>1.8</v>
      </c>
      <c r="Y25" s="111">
        <f>[21]Abril!$H$28</f>
        <v>6.12</v>
      </c>
      <c r="Z25" s="111">
        <f>[21]Abril!$H$29</f>
        <v>0</v>
      </c>
      <c r="AA25" s="111">
        <f>[21]Abril!$H$30</f>
        <v>0</v>
      </c>
      <c r="AB25" s="111">
        <f>[21]Abril!$H$31</f>
        <v>0.36000000000000004</v>
      </c>
      <c r="AC25" s="111">
        <f>[21]Abril!$H$32</f>
        <v>8.2799999999999994</v>
      </c>
      <c r="AD25" s="111">
        <f>[21]Abril!$H$33</f>
        <v>3.24</v>
      </c>
      <c r="AE25" s="111">
        <f>[21]Abril!$H$34</f>
        <v>0.36000000000000004</v>
      </c>
      <c r="AF25" s="116">
        <f t="shared" si="1"/>
        <v>18.720000000000002</v>
      </c>
      <c r="AG25" s="115">
        <f t="shared" si="3"/>
        <v>2.964</v>
      </c>
      <c r="AJ25" t="s">
        <v>35</v>
      </c>
    </row>
    <row r="26" spans="1:37" x14ac:dyDescent="0.2">
      <c r="A26" s="48" t="s">
        <v>9</v>
      </c>
      <c r="B26" s="111">
        <f>[22]Abril!$H$5</f>
        <v>13.68</v>
      </c>
      <c r="C26" s="111">
        <f>[22]Abril!$H$6</f>
        <v>13.68</v>
      </c>
      <c r="D26" s="111">
        <f>[22]Abril!$H$7</f>
        <v>14.4</v>
      </c>
      <c r="E26" s="111">
        <f>[22]Abril!$H$8</f>
        <v>20.52</v>
      </c>
      <c r="F26" s="111">
        <f>[22]Abril!$H$9</f>
        <v>19.079999999999998</v>
      </c>
      <c r="G26" s="111">
        <f>[22]Abril!$H$10</f>
        <v>16.920000000000002</v>
      </c>
      <c r="H26" s="111">
        <f>[22]Abril!$H$11</f>
        <v>15.48</v>
      </c>
      <c r="I26" s="111">
        <f>[22]Abril!$H$12</f>
        <v>18.720000000000002</v>
      </c>
      <c r="J26" s="111">
        <f>[22]Abril!$H$13</f>
        <v>11.879999999999999</v>
      </c>
      <c r="K26" s="111">
        <f>[22]Abril!$H$14</f>
        <v>10.8</v>
      </c>
      <c r="L26" s="111">
        <f>[22]Abril!$H$15</f>
        <v>11.879999999999999</v>
      </c>
      <c r="M26" s="111">
        <f>[22]Abril!$H$16</f>
        <v>20.52</v>
      </c>
      <c r="N26" s="111">
        <f>[22]Abril!$H$17</f>
        <v>12.24</v>
      </c>
      <c r="O26" s="111">
        <f>[22]Abril!$H$18</f>
        <v>9.7200000000000006</v>
      </c>
      <c r="P26" s="111">
        <f>[22]Abril!$H$19</f>
        <v>14.04</v>
      </c>
      <c r="Q26" s="111">
        <f>[22]Abril!$H$20</f>
        <v>10.44</v>
      </c>
      <c r="R26" s="111">
        <f>[22]Abril!$H$21</f>
        <v>12.24</v>
      </c>
      <c r="S26" s="111">
        <f>[22]Abril!$H$22</f>
        <v>12.6</v>
      </c>
      <c r="T26" s="111">
        <f>[22]Abril!$H$23</f>
        <v>10.44</v>
      </c>
      <c r="U26" s="111">
        <f>[22]Abril!$H$24</f>
        <v>7.5600000000000005</v>
      </c>
      <c r="V26" s="111">
        <f>[22]Abril!$H$25</f>
        <v>11.16</v>
      </c>
      <c r="W26" s="111">
        <f>[22]Abril!$H$26</f>
        <v>14.04</v>
      </c>
      <c r="X26" s="111">
        <f>[22]Abril!$H$27</f>
        <v>11.520000000000001</v>
      </c>
      <c r="Y26" s="111">
        <f>[22]Abril!$H$28</f>
        <v>21.240000000000002</v>
      </c>
      <c r="Z26" s="111">
        <f>[22]Abril!$H$29</f>
        <v>10.08</v>
      </c>
      <c r="AA26" s="111">
        <f>[22]Abril!$H$30</f>
        <v>12.6</v>
      </c>
      <c r="AB26" s="111">
        <f>[22]Abril!$H$31</f>
        <v>15.840000000000002</v>
      </c>
      <c r="AC26" s="111">
        <f>[22]Abril!$H$32</f>
        <v>18.36</v>
      </c>
      <c r="AD26" s="111">
        <f>[22]Abril!$H$33</f>
        <v>16.920000000000002</v>
      </c>
      <c r="AE26" s="111">
        <f>[22]Abril!$H$34</f>
        <v>12.24</v>
      </c>
      <c r="AF26" s="116">
        <f t="shared" si="1"/>
        <v>21.240000000000002</v>
      </c>
      <c r="AG26" s="115">
        <f t="shared" si="3"/>
        <v>14.028000000000002</v>
      </c>
      <c r="AJ26" t="s">
        <v>35</v>
      </c>
    </row>
    <row r="27" spans="1:37" hidden="1" x14ac:dyDescent="0.2">
      <c r="A27" s="48" t="s">
        <v>32</v>
      </c>
      <c r="B27" s="111" t="str">
        <f>[23]Abril!$H$5</f>
        <v>*</v>
      </c>
      <c r="C27" s="111" t="str">
        <f>[23]Abril!$H$6</f>
        <v>*</v>
      </c>
      <c r="D27" s="111" t="str">
        <f>[23]Abril!$H$7</f>
        <v>*</v>
      </c>
      <c r="E27" s="111" t="str">
        <f>[23]Abril!$H$8</f>
        <v>*</v>
      </c>
      <c r="F27" s="111" t="str">
        <f>[23]Abril!$H$9</f>
        <v>*</v>
      </c>
      <c r="G27" s="111" t="str">
        <f>[23]Abril!$H$10</f>
        <v>*</v>
      </c>
      <c r="H27" s="111" t="str">
        <f>[23]Abril!$H$11</f>
        <v>*</v>
      </c>
      <c r="I27" s="111" t="str">
        <f>[23]Abril!$H$12</f>
        <v>*</v>
      </c>
      <c r="J27" s="111" t="str">
        <f>[23]Abril!$H$13</f>
        <v>*</v>
      </c>
      <c r="K27" s="111" t="str">
        <f>[23]Abril!$H$14</f>
        <v>*</v>
      </c>
      <c r="L27" s="111" t="str">
        <f>[23]Abril!$H$15</f>
        <v>*</v>
      </c>
      <c r="M27" s="111" t="str">
        <f>[23]Abril!$H$16</f>
        <v>*</v>
      </c>
      <c r="N27" s="111" t="str">
        <f>[23]Abril!$H$17</f>
        <v>*</v>
      </c>
      <c r="O27" s="111" t="str">
        <f>[23]Abril!$H$18</f>
        <v>*</v>
      </c>
      <c r="P27" s="111" t="str">
        <f>[23]Abril!$H$19</f>
        <v>*</v>
      </c>
      <c r="Q27" s="111" t="str">
        <f>[23]Abril!$H$20</f>
        <v>*</v>
      </c>
      <c r="R27" s="111" t="str">
        <f>[23]Abril!$H$21</f>
        <v>*</v>
      </c>
      <c r="S27" s="111" t="str">
        <f>[23]Abril!$H$22</f>
        <v>*</v>
      </c>
      <c r="T27" s="111" t="str">
        <f>[23]Abril!$H$23</f>
        <v>*</v>
      </c>
      <c r="U27" s="111" t="str">
        <f>[23]Abril!$H$24</f>
        <v>*</v>
      </c>
      <c r="V27" s="111" t="str">
        <f>[23]Abril!$H$25</f>
        <v>*</v>
      </c>
      <c r="W27" s="111" t="str">
        <f>[23]Abril!$H$26</f>
        <v>*</v>
      </c>
      <c r="X27" s="111" t="str">
        <f>[23]Abril!$H$27</f>
        <v>*</v>
      </c>
      <c r="Y27" s="111" t="str">
        <f>[23]Abril!$H$28</f>
        <v>*</v>
      </c>
      <c r="Z27" s="111" t="str">
        <f>[23]Abril!$H$29</f>
        <v>*</v>
      </c>
      <c r="AA27" s="111" t="str">
        <f>[23]Abril!$H$30</f>
        <v>*</v>
      </c>
      <c r="AB27" s="111" t="str">
        <f>[23]Abril!$H$31</f>
        <v>*</v>
      </c>
      <c r="AC27" s="111" t="str">
        <f>[23]Abril!$H$32</f>
        <v>*</v>
      </c>
      <c r="AD27" s="111" t="str">
        <f>[23]Abril!$H$33</f>
        <v>*</v>
      </c>
      <c r="AE27" s="111" t="str">
        <f>[23]Abril!$H$34</f>
        <v>*</v>
      </c>
      <c r="AF27" s="116">
        <f t="shared" si="1"/>
        <v>0</v>
      </c>
      <c r="AG27" s="115" t="s">
        <v>197</v>
      </c>
      <c r="AI27" t="s">
        <v>35</v>
      </c>
    </row>
    <row r="28" spans="1:37" hidden="1" x14ac:dyDescent="0.2">
      <c r="A28" s="48" t="s">
        <v>10</v>
      </c>
      <c r="B28" s="111" t="str">
        <f>[24]Abril!$H$5</f>
        <v>*</v>
      </c>
      <c r="C28" s="111" t="str">
        <f>[24]Abril!$H$6</f>
        <v>*</v>
      </c>
      <c r="D28" s="111" t="str">
        <f>[24]Abril!$H$7</f>
        <v>*</v>
      </c>
      <c r="E28" s="111" t="str">
        <f>[24]Abril!$H$8</f>
        <v>*</v>
      </c>
      <c r="F28" s="111" t="str">
        <f>[24]Abril!$H$9</f>
        <v>*</v>
      </c>
      <c r="G28" s="111" t="str">
        <f>[24]Abril!$H$10</f>
        <v>*</v>
      </c>
      <c r="H28" s="111" t="str">
        <f>[24]Abril!$H$11</f>
        <v>*</v>
      </c>
      <c r="I28" s="111" t="str">
        <f>[24]Abril!$H$12</f>
        <v>*</v>
      </c>
      <c r="J28" s="111" t="str">
        <f>[24]Abril!$H$13</f>
        <v>*</v>
      </c>
      <c r="K28" s="111" t="str">
        <f>[24]Abril!$H$14</f>
        <v>*</v>
      </c>
      <c r="L28" s="111" t="str">
        <f>[24]Abril!$H$15</f>
        <v>*</v>
      </c>
      <c r="M28" s="111" t="str">
        <f>[24]Abril!$H$16</f>
        <v>*</v>
      </c>
      <c r="N28" s="111" t="str">
        <f>[24]Abril!$H$17</f>
        <v>*</v>
      </c>
      <c r="O28" s="111" t="str">
        <f>[24]Abril!$H$18</f>
        <v>*</v>
      </c>
      <c r="P28" s="111" t="str">
        <f>[24]Abril!$H$19</f>
        <v>*</v>
      </c>
      <c r="Q28" s="111" t="str">
        <f>[24]Abril!$H$20</f>
        <v>*</v>
      </c>
      <c r="R28" s="111" t="str">
        <f>[24]Abril!$H$21</f>
        <v>*</v>
      </c>
      <c r="S28" s="111" t="str">
        <f>[24]Abril!$H$22</f>
        <v>*</v>
      </c>
      <c r="T28" s="111" t="str">
        <f>[24]Abril!$H$23</f>
        <v>*</v>
      </c>
      <c r="U28" s="111" t="str">
        <f>[24]Abril!$H$24</f>
        <v>*</v>
      </c>
      <c r="V28" s="111" t="str">
        <f>[24]Abril!$H$25</f>
        <v>*</v>
      </c>
      <c r="W28" s="111" t="str">
        <f>[24]Abril!$H$26</f>
        <v>*</v>
      </c>
      <c r="X28" s="111" t="str">
        <f>[24]Abril!$H$27</f>
        <v>*</v>
      </c>
      <c r="Y28" s="111" t="str">
        <f>[24]Abril!$H$28</f>
        <v>*</v>
      </c>
      <c r="Z28" s="111" t="str">
        <f>[24]Abril!$H$29</f>
        <v>*</v>
      </c>
      <c r="AA28" s="111" t="str">
        <f>[24]Abril!$H$30</f>
        <v>*</v>
      </c>
      <c r="AB28" s="111" t="str">
        <f>[24]Abril!$H$31</f>
        <v>*</v>
      </c>
      <c r="AC28" s="111" t="str">
        <f>[24]Abril!$H$32</f>
        <v>*</v>
      </c>
      <c r="AD28" s="111" t="str">
        <f>[24]Abril!$H$33</f>
        <v>*</v>
      </c>
      <c r="AE28" s="111" t="str">
        <f>[24]Abril!$H$34</f>
        <v>*</v>
      </c>
      <c r="AF28" s="116">
        <f t="shared" si="1"/>
        <v>0</v>
      </c>
      <c r="AG28" s="115" t="s">
        <v>197</v>
      </c>
      <c r="AK28" t="s">
        <v>35</v>
      </c>
    </row>
    <row r="29" spans="1:37" x14ac:dyDescent="0.2">
      <c r="A29" s="48" t="s">
        <v>151</v>
      </c>
      <c r="B29" s="111">
        <f>[25]Abril!$H$5</f>
        <v>11.879999999999999</v>
      </c>
      <c r="C29" s="111">
        <f>[25]Abril!$H$6</f>
        <v>15.48</v>
      </c>
      <c r="D29" s="111">
        <f>[25]Abril!$H$7</f>
        <v>10.08</v>
      </c>
      <c r="E29" s="111">
        <f>[25]Abril!$H$8</f>
        <v>15.840000000000002</v>
      </c>
      <c r="F29" s="111">
        <f>[25]Abril!$H$9</f>
        <v>14.76</v>
      </c>
      <c r="G29" s="111">
        <f>[25]Abril!$H$10</f>
        <v>25.92</v>
      </c>
      <c r="H29" s="111">
        <f>[25]Abril!$H$11</f>
        <v>23.400000000000002</v>
      </c>
      <c r="I29" s="111">
        <f>[25]Abril!$H$12</f>
        <v>18.36</v>
      </c>
      <c r="J29" s="111">
        <f>[25]Abril!$H$13</f>
        <v>15.120000000000001</v>
      </c>
      <c r="K29" s="111">
        <f>[25]Abril!$H$14</f>
        <v>8.64</v>
      </c>
      <c r="L29" s="111">
        <f>[25]Abril!$H$15</f>
        <v>11.520000000000001</v>
      </c>
      <c r="M29" s="111">
        <f>[25]Abril!$H$16</f>
        <v>23.040000000000003</v>
      </c>
      <c r="N29" s="111">
        <f>[25]Abril!$H$17</f>
        <v>19.8</v>
      </c>
      <c r="O29" s="111">
        <f>[25]Abril!$H$18</f>
        <v>10.44</v>
      </c>
      <c r="P29" s="111">
        <f>[25]Abril!$H$19</f>
        <v>12.96</v>
      </c>
      <c r="Q29" s="111">
        <f>[25]Abril!$H$20</f>
        <v>12.96</v>
      </c>
      <c r="R29" s="111">
        <f>[25]Abril!$H$21</f>
        <v>15.48</v>
      </c>
      <c r="S29" s="111">
        <f>[25]Abril!$H$22</f>
        <v>18.36</v>
      </c>
      <c r="T29" s="111">
        <f>[25]Abril!$H$23</f>
        <v>19.440000000000001</v>
      </c>
      <c r="U29" s="111">
        <f>[25]Abril!$H$24</f>
        <v>11.879999999999999</v>
      </c>
      <c r="V29" s="111">
        <f>[25]Abril!$H$25</f>
        <v>14.4</v>
      </c>
      <c r="W29" s="111">
        <f>[25]Abril!$H$26</f>
        <v>14.4</v>
      </c>
      <c r="X29" s="111">
        <f>[25]Abril!$H$27</f>
        <v>18</v>
      </c>
      <c r="Y29" s="111">
        <f>[25]Abril!$H$28</f>
        <v>17.64</v>
      </c>
      <c r="Z29" s="111">
        <f>[25]Abril!$H$29</f>
        <v>13.68</v>
      </c>
      <c r="AA29" s="111">
        <f>[25]Abril!$H$30</f>
        <v>17.28</v>
      </c>
      <c r="AB29" s="111">
        <f>[25]Abril!$H$31</f>
        <v>15.120000000000001</v>
      </c>
      <c r="AC29" s="111">
        <f>[25]Abril!$H$32</f>
        <v>10.44</v>
      </c>
      <c r="AD29" s="111">
        <f>[25]Abril!$H$33</f>
        <v>12.6</v>
      </c>
      <c r="AE29" s="111">
        <f>[25]Abril!$H$34</f>
        <v>9</v>
      </c>
      <c r="AF29" s="116">
        <f t="shared" si="1"/>
        <v>25.92</v>
      </c>
      <c r="AG29" s="115">
        <f>AVERAGE(B29:AE29)</f>
        <v>15.264000000000001</v>
      </c>
      <c r="AH29" s="12" t="s">
        <v>35</v>
      </c>
      <c r="AJ29" t="s">
        <v>35</v>
      </c>
    </row>
    <row r="30" spans="1:37" hidden="1" x14ac:dyDescent="0.2">
      <c r="A30" s="48" t="s">
        <v>11</v>
      </c>
      <c r="B30" s="111" t="str">
        <f>[26]Abril!$H$5</f>
        <v>*</v>
      </c>
      <c r="C30" s="111" t="str">
        <f>[26]Abril!$H$6</f>
        <v>*</v>
      </c>
      <c r="D30" s="111" t="str">
        <f>[26]Abril!$H$7</f>
        <v>*</v>
      </c>
      <c r="E30" s="111" t="str">
        <f>[26]Abril!$H$8</f>
        <v>*</v>
      </c>
      <c r="F30" s="111" t="str">
        <f>[26]Abril!$H$9</f>
        <v>*</v>
      </c>
      <c r="G30" s="111" t="str">
        <f>[26]Abril!$H$10</f>
        <v>*</v>
      </c>
      <c r="H30" s="111" t="str">
        <f>[26]Abril!$H$11</f>
        <v>*</v>
      </c>
      <c r="I30" s="111" t="str">
        <f>[26]Abril!$H$12</f>
        <v>*</v>
      </c>
      <c r="J30" s="111" t="str">
        <f>[26]Abril!$H$13</f>
        <v>*</v>
      </c>
      <c r="K30" s="111" t="str">
        <f>[26]Abril!$H$14</f>
        <v>*</v>
      </c>
      <c r="L30" s="111" t="str">
        <f>[26]Abril!$H$15</f>
        <v>*</v>
      </c>
      <c r="M30" s="111" t="str">
        <f>[26]Abril!$H$16</f>
        <v>*</v>
      </c>
      <c r="N30" s="111" t="str">
        <f>[26]Abril!$H$17</f>
        <v>*</v>
      </c>
      <c r="O30" s="111" t="str">
        <f>[26]Abril!$H$18</f>
        <v>*</v>
      </c>
      <c r="P30" s="111" t="str">
        <f>[26]Abril!$H$19</f>
        <v>*</v>
      </c>
      <c r="Q30" s="111" t="str">
        <f>[26]Abril!$H$20</f>
        <v>*</v>
      </c>
      <c r="R30" s="111" t="str">
        <f>[26]Abril!$H$21</f>
        <v>*</v>
      </c>
      <c r="S30" s="111" t="str">
        <f>[26]Abril!$H$22</f>
        <v>*</v>
      </c>
      <c r="T30" s="111" t="str">
        <f>[26]Abril!$H$23</f>
        <v>*</v>
      </c>
      <c r="U30" s="111" t="str">
        <f>[26]Abril!$H$24</f>
        <v>*</v>
      </c>
      <c r="V30" s="111" t="str">
        <f>[26]Abril!$H$25</f>
        <v>*</v>
      </c>
      <c r="W30" s="111" t="str">
        <f>[26]Abril!$H$26</f>
        <v>*</v>
      </c>
      <c r="X30" s="111" t="str">
        <f>[26]Abril!$H$27</f>
        <v>*</v>
      </c>
      <c r="Y30" s="111" t="str">
        <f>[26]Abril!$H$28</f>
        <v>*</v>
      </c>
      <c r="Z30" s="111" t="str">
        <f>[26]Abril!$H$29</f>
        <v>*</v>
      </c>
      <c r="AA30" s="111" t="str">
        <f>[26]Abril!$H$30</f>
        <v>*</v>
      </c>
      <c r="AB30" s="111" t="str">
        <f>[26]Abril!$H$31</f>
        <v>*</v>
      </c>
      <c r="AC30" s="111" t="str">
        <f>[26]Abril!$H$32</f>
        <v>*</v>
      </c>
      <c r="AD30" s="111" t="str">
        <f>[26]Abril!$H$33</f>
        <v>*</v>
      </c>
      <c r="AE30" s="111" t="str">
        <f>[26]Abril!$H$34</f>
        <v>*</v>
      </c>
      <c r="AF30" s="116">
        <f t="shared" si="1"/>
        <v>0</v>
      </c>
      <c r="AG30" s="115" t="s">
        <v>197</v>
      </c>
      <c r="AJ30" t="s">
        <v>35</v>
      </c>
      <c r="AK30" t="s">
        <v>35</v>
      </c>
    </row>
    <row r="31" spans="1:37" s="5" customFormat="1" x14ac:dyDescent="0.2">
      <c r="A31" s="48" t="s">
        <v>12</v>
      </c>
      <c r="B31" s="111">
        <f>[27]Abril!$H$5</f>
        <v>10.08</v>
      </c>
      <c r="C31" s="111">
        <f>[27]Abril!$H$6</f>
        <v>6.48</v>
      </c>
      <c r="D31" s="111">
        <f>[27]Abril!$H$7</f>
        <v>3.6</v>
      </c>
      <c r="E31" s="111">
        <f>[27]Abril!$H$8</f>
        <v>9.3600000000000012</v>
      </c>
      <c r="F31" s="111">
        <f>[27]Abril!$H$9</f>
        <v>8.64</v>
      </c>
      <c r="G31" s="111">
        <f>[27]Abril!$H$10</f>
        <v>8.2799999999999994</v>
      </c>
      <c r="H31" s="111">
        <f>[27]Abril!$H$11</f>
        <v>5.7600000000000007</v>
      </c>
      <c r="I31" s="111">
        <f>[27]Abril!$H$12</f>
        <v>7.5600000000000005</v>
      </c>
      <c r="J31" s="111">
        <f>[27]Abril!$H$13</f>
        <v>4.32</v>
      </c>
      <c r="K31" s="111">
        <f>[27]Abril!$H$14</f>
        <v>4.6800000000000006</v>
      </c>
      <c r="L31" s="111">
        <f>[27]Abril!$H$15</f>
        <v>7.5600000000000005</v>
      </c>
      <c r="M31" s="111">
        <f>[27]Abril!$H$16</f>
        <v>10.08</v>
      </c>
      <c r="N31" s="111">
        <f>[27]Abril!$H$17</f>
        <v>8.64</v>
      </c>
      <c r="O31" s="111">
        <f>[27]Abril!$H$18</f>
        <v>4.32</v>
      </c>
      <c r="P31" s="111">
        <f>[27]Abril!$H$19</f>
        <v>6.84</v>
      </c>
      <c r="Q31" s="111">
        <f>[27]Abril!$H$20</f>
        <v>5.7600000000000007</v>
      </c>
      <c r="R31" s="111">
        <f>[27]Abril!$H$21</f>
        <v>8.64</v>
      </c>
      <c r="S31" s="111">
        <f>[27]Abril!$H$22</f>
        <v>8.2799999999999994</v>
      </c>
      <c r="T31" s="111">
        <f>[27]Abril!$H$23</f>
        <v>10.08</v>
      </c>
      <c r="U31" s="111">
        <f>[27]Abril!$H$24</f>
        <v>6.84</v>
      </c>
      <c r="V31" s="111">
        <f>[27]Abril!$H$25</f>
        <v>6.48</v>
      </c>
      <c r="W31" s="111">
        <f>[27]Abril!$H$26</f>
        <v>7.2</v>
      </c>
      <c r="X31" s="111">
        <f>[27]Abril!$H$27</f>
        <v>7.9200000000000008</v>
      </c>
      <c r="Y31" s="111">
        <f>[27]Abril!$H$28</f>
        <v>11.16</v>
      </c>
      <c r="Z31" s="111">
        <f>[27]Abril!$H$29</f>
        <v>5.7600000000000007</v>
      </c>
      <c r="AA31" s="111">
        <f>[27]Abril!$H$30</f>
        <v>6.84</v>
      </c>
      <c r="AB31" s="111">
        <f>[27]Abril!$H$31</f>
        <v>12.24</v>
      </c>
      <c r="AC31" s="111">
        <f>[27]Abril!$H$32</f>
        <v>10.8</v>
      </c>
      <c r="AD31" s="111">
        <f>[27]Abril!$H$33</f>
        <v>11.520000000000001</v>
      </c>
      <c r="AE31" s="111">
        <f>[27]Abril!$H$34</f>
        <v>7.9200000000000008</v>
      </c>
      <c r="AF31" s="116">
        <f t="shared" si="1"/>
        <v>12.24</v>
      </c>
      <c r="AG31" s="115">
        <f t="shared" ref="AG31:AG42" si="4">AVERAGE(B31:AE31)</f>
        <v>7.7880000000000003</v>
      </c>
      <c r="AJ31" s="5" t="s">
        <v>35</v>
      </c>
      <c r="AK31" s="5" t="s">
        <v>35</v>
      </c>
    </row>
    <row r="32" spans="1:37" x14ac:dyDescent="0.2">
      <c r="A32" s="48" t="s">
        <v>13</v>
      </c>
      <c r="B32" s="111">
        <f>[28]Abril!$H$5</f>
        <v>16.559999999999999</v>
      </c>
      <c r="C32" s="111">
        <f>[28]Abril!$H$6</f>
        <v>14.76</v>
      </c>
      <c r="D32" s="111">
        <f>[28]Abril!$H$7</f>
        <v>10.44</v>
      </c>
      <c r="E32" s="111">
        <f>[28]Abril!$H$8</f>
        <v>26.28</v>
      </c>
      <c r="F32" s="111">
        <f>[28]Abril!$H$9</f>
        <v>21.240000000000002</v>
      </c>
      <c r="G32" s="111">
        <f>[28]Abril!$H$10</f>
        <v>12.96</v>
      </c>
      <c r="H32" s="111">
        <f>[28]Abril!$H$11</f>
        <v>13.68</v>
      </c>
      <c r="I32" s="111">
        <f>[28]Abril!$H$12</f>
        <v>16.920000000000002</v>
      </c>
      <c r="J32" s="111">
        <f>[28]Abril!$H$13</f>
        <v>12.96</v>
      </c>
      <c r="K32" s="111">
        <f>[28]Abril!$H$14</f>
        <v>11.16</v>
      </c>
      <c r="L32" s="111">
        <f>[28]Abril!$H$15</f>
        <v>12.96</v>
      </c>
      <c r="M32" s="111">
        <f>[28]Abril!$H$16</f>
        <v>34.92</v>
      </c>
      <c r="N32" s="111">
        <f>[28]Abril!$H$17</f>
        <v>12.6</v>
      </c>
      <c r="O32" s="111">
        <f>[28]Abril!$H$18</f>
        <v>12.96</v>
      </c>
      <c r="P32" s="111">
        <f>[28]Abril!$H$19</f>
        <v>10.8</v>
      </c>
      <c r="Q32" s="111">
        <f>[28]Abril!$H$20</f>
        <v>11.879999999999999</v>
      </c>
      <c r="R32" s="111">
        <f>[28]Abril!$H$21</f>
        <v>15.120000000000001</v>
      </c>
      <c r="S32" s="111">
        <f>[28]Abril!$H$22</f>
        <v>16.2</v>
      </c>
      <c r="T32" s="111">
        <f>[28]Abril!$H$23</f>
        <v>18</v>
      </c>
      <c r="U32" s="111">
        <f>[28]Abril!$H$24</f>
        <v>14.04</v>
      </c>
      <c r="V32" s="111">
        <f>[28]Abril!$H$25</f>
        <v>11.520000000000001</v>
      </c>
      <c r="W32" s="111">
        <f>[28]Abril!$H$26</f>
        <v>15.840000000000002</v>
      </c>
      <c r="X32" s="111">
        <f>[28]Abril!$H$27</f>
        <v>13.32</v>
      </c>
      <c r="Y32" s="111">
        <f>[28]Abril!$H$28</f>
        <v>18.36</v>
      </c>
      <c r="Z32" s="111">
        <f>[28]Abril!$H$29</f>
        <v>15.120000000000001</v>
      </c>
      <c r="AA32" s="111">
        <f>[28]Abril!$H$30</f>
        <v>16.920000000000002</v>
      </c>
      <c r="AB32" s="111">
        <f>[28]Abril!$H$31</f>
        <v>19.440000000000001</v>
      </c>
      <c r="AC32" s="111">
        <f>[28]Abril!$H$32</f>
        <v>15.48</v>
      </c>
      <c r="AD32" s="111">
        <f>[28]Abril!$H$33</f>
        <v>13.32</v>
      </c>
      <c r="AE32" s="111">
        <f>[28]Abril!$H$34</f>
        <v>9.3600000000000012</v>
      </c>
      <c r="AF32" s="116">
        <f t="shared" si="1"/>
        <v>34.92</v>
      </c>
      <c r="AG32" s="115">
        <f t="shared" si="4"/>
        <v>15.504000000000001</v>
      </c>
      <c r="AJ32" t="s">
        <v>35</v>
      </c>
    </row>
    <row r="33" spans="1:37" x14ac:dyDescent="0.2">
      <c r="A33" s="48" t="s">
        <v>152</v>
      </c>
      <c r="B33" s="111">
        <f>[29]Abril!$H$5</f>
        <v>0</v>
      </c>
      <c r="C33" s="111">
        <f>[29]Abril!$H$6</f>
        <v>0</v>
      </c>
      <c r="D33" s="111">
        <f>[29]Abril!$H$7</f>
        <v>0</v>
      </c>
      <c r="E33" s="111">
        <f>[29]Abril!$H$8</f>
        <v>0</v>
      </c>
      <c r="F33" s="111">
        <f>[29]Abril!$H$9</f>
        <v>0</v>
      </c>
      <c r="G33" s="111">
        <f>[29]Abril!$H$10</f>
        <v>0</v>
      </c>
      <c r="H33" s="111">
        <f>[29]Abril!$H$11</f>
        <v>0</v>
      </c>
      <c r="I33" s="111">
        <f>[29]Abril!$H$12</f>
        <v>0</v>
      </c>
      <c r="J33" s="111">
        <f>[29]Abril!$H$13</f>
        <v>0</v>
      </c>
      <c r="K33" s="111">
        <f>[29]Abril!$H$14</f>
        <v>0</v>
      </c>
      <c r="L33" s="111">
        <f>[29]Abril!$H$15</f>
        <v>0</v>
      </c>
      <c r="M33" s="111">
        <f>[29]Abril!$H$16</f>
        <v>0</v>
      </c>
      <c r="N33" s="111">
        <f>[29]Abril!$H$17</f>
        <v>0</v>
      </c>
      <c r="O33" s="111">
        <f>[29]Abril!$H$18</f>
        <v>0</v>
      </c>
      <c r="P33" s="111">
        <f>[29]Abril!$H$19</f>
        <v>0</v>
      </c>
      <c r="Q33" s="111">
        <f>[29]Abril!$H$20</f>
        <v>0</v>
      </c>
      <c r="R33" s="111">
        <f>[29]Abril!$H$21</f>
        <v>0</v>
      </c>
      <c r="S33" s="111">
        <f>[29]Abril!$H$22</f>
        <v>7.9200000000000008</v>
      </c>
      <c r="T33" s="111">
        <f>[29]Abril!$H$23</f>
        <v>17.64</v>
      </c>
      <c r="U33" s="111">
        <f>[29]Abril!$H$24</f>
        <v>8.2799999999999994</v>
      </c>
      <c r="V33" s="111">
        <f>[29]Abril!$H$25</f>
        <v>7.5600000000000005</v>
      </c>
      <c r="W33" s="111">
        <f>[29]Abril!$H$26</f>
        <v>11.879999999999999</v>
      </c>
      <c r="X33" s="111">
        <f>[29]Abril!$H$27</f>
        <v>13.32</v>
      </c>
      <c r="Y33" s="111">
        <f>[29]Abril!$H$28</f>
        <v>15.120000000000001</v>
      </c>
      <c r="Z33" s="111">
        <f>[29]Abril!$H$29</f>
        <v>14.04</v>
      </c>
      <c r="AA33" s="111">
        <f>[29]Abril!$H$30</f>
        <v>7.5600000000000005</v>
      </c>
      <c r="AB33" s="111">
        <f>[29]Abril!$H$31</f>
        <v>7.5600000000000005</v>
      </c>
      <c r="AC33" s="111">
        <f>[29]Abril!$H$32</f>
        <v>11.520000000000001</v>
      </c>
      <c r="AD33" s="111">
        <f>[29]Abril!$H$33</f>
        <v>9</v>
      </c>
      <c r="AE33" s="111">
        <f>[29]Abril!$H$34</f>
        <v>9.3600000000000012</v>
      </c>
      <c r="AF33" s="116">
        <f t="shared" si="1"/>
        <v>17.64</v>
      </c>
      <c r="AG33" s="115">
        <f t="shared" si="4"/>
        <v>4.6919999999999993</v>
      </c>
      <c r="AJ33" t="s">
        <v>35</v>
      </c>
    </row>
    <row r="34" spans="1:37" x14ac:dyDescent="0.2">
      <c r="A34" s="48" t="s">
        <v>123</v>
      </c>
      <c r="B34" s="111">
        <f>[30]Abril!$H$5</f>
        <v>12.96</v>
      </c>
      <c r="C34" s="111">
        <f>[30]Abril!$H$6</f>
        <v>23.040000000000003</v>
      </c>
      <c r="D34" s="111">
        <f>[30]Abril!$H$7</f>
        <v>12.24</v>
      </c>
      <c r="E34" s="111">
        <f>[30]Abril!$H$8</f>
        <v>15.120000000000001</v>
      </c>
      <c r="F34" s="111">
        <f>[30]Abril!$H$9</f>
        <v>17.64</v>
      </c>
      <c r="G34" s="111">
        <f>[30]Abril!$H$10</f>
        <v>19.8</v>
      </c>
      <c r="H34" s="111">
        <f>[30]Abril!$H$11</f>
        <v>18</v>
      </c>
      <c r="I34" s="111">
        <f>[30]Abril!$H$12</f>
        <v>19.079999999999998</v>
      </c>
      <c r="J34" s="111">
        <f>[30]Abril!$H$13</f>
        <v>8.64</v>
      </c>
      <c r="K34" s="111">
        <f>[30]Abril!$H$14</f>
        <v>10.08</v>
      </c>
      <c r="L34" s="111">
        <f>[30]Abril!$H$15</f>
        <v>9</v>
      </c>
      <c r="M34" s="111">
        <f>[30]Abril!$H$16</f>
        <v>35.28</v>
      </c>
      <c r="N34" s="111">
        <f>[30]Abril!$H$17</f>
        <v>11.520000000000001</v>
      </c>
      <c r="O34" s="111">
        <f>[30]Abril!$H$18</f>
        <v>10.08</v>
      </c>
      <c r="P34" s="111">
        <f>[30]Abril!$H$19</f>
        <v>19.079999999999998</v>
      </c>
      <c r="Q34" s="111">
        <f>[30]Abril!$H$20</f>
        <v>12.24</v>
      </c>
      <c r="R34" s="111">
        <f>[30]Abril!$H$21</f>
        <v>17.28</v>
      </c>
      <c r="S34" s="111">
        <f>[30]Abril!$H$22</f>
        <v>18.36</v>
      </c>
      <c r="T34" s="111">
        <f>[30]Abril!$H$23</f>
        <v>15.120000000000001</v>
      </c>
      <c r="U34" s="111">
        <f>[30]Abril!$H$24</f>
        <v>9</v>
      </c>
      <c r="V34" s="111">
        <f>[30]Abril!$H$25</f>
        <v>11.520000000000001</v>
      </c>
      <c r="W34" s="111">
        <f>[30]Abril!$H$26</f>
        <v>18</v>
      </c>
      <c r="X34" s="111">
        <f>[30]Abril!$H$27</f>
        <v>14.04</v>
      </c>
      <c r="Y34" s="111">
        <f>[30]Abril!$H$28</f>
        <v>14.04</v>
      </c>
      <c r="Z34" s="111">
        <f>[30]Abril!$H$29</f>
        <v>17.28</v>
      </c>
      <c r="AA34" s="111">
        <f>[30]Abril!$H$30</f>
        <v>13.32</v>
      </c>
      <c r="AB34" s="111">
        <f>[30]Abril!$H$31</f>
        <v>12.24</v>
      </c>
      <c r="AC34" s="111">
        <f>[30]Abril!$H$32</f>
        <v>11.520000000000001</v>
      </c>
      <c r="AD34" s="111">
        <f>[30]Abril!$H$33</f>
        <v>11.16</v>
      </c>
      <c r="AE34" s="111">
        <f>[30]Abril!$H$34</f>
        <v>9</v>
      </c>
      <c r="AF34" s="116">
        <f t="shared" si="1"/>
        <v>35.28</v>
      </c>
      <c r="AG34" s="115">
        <f t="shared" si="4"/>
        <v>14.856000000000002</v>
      </c>
      <c r="AJ34" t="s">
        <v>35</v>
      </c>
    </row>
    <row r="35" spans="1:37" x14ac:dyDescent="0.2">
      <c r="A35" s="48" t="s">
        <v>14</v>
      </c>
      <c r="B35" s="111">
        <f>[31]Abril!$H$5</f>
        <v>10.44</v>
      </c>
      <c r="C35" s="111">
        <f>[31]Abril!$H$6</f>
        <v>8.64</v>
      </c>
      <c r="D35" s="111">
        <f>[31]Abril!$H$7</f>
        <v>12.96</v>
      </c>
      <c r="E35" s="111">
        <f>[31]Abril!$H$8</f>
        <v>16.2</v>
      </c>
      <c r="F35" s="111">
        <f>[31]Abril!$H$9</f>
        <v>21.240000000000002</v>
      </c>
      <c r="G35" s="111">
        <f>[31]Abril!$H$10</f>
        <v>21.6</v>
      </c>
      <c r="H35" s="111">
        <f>[31]Abril!$H$11</f>
        <v>15.120000000000001</v>
      </c>
      <c r="I35" s="111">
        <f>[31]Abril!$H$12</f>
        <v>15.840000000000002</v>
      </c>
      <c r="J35" s="111">
        <f>[31]Abril!$H$13</f>
        <v>14.4</v>
      </c>
      <c r="K35" s="111">
        <f>[31]Abril!$H$14</f>
        <v>11.520000000000001</v>
      </c>
      <c r="L35" s="111">
        <f>[31]Abril!$H$15</f>
        <v>11.520000000000001</v>
      </c>
      <c r="M35" s="111">
        <f>[31]Abril!$H$16</f>
        <v>11.520000000000001</v>
      </c>
      <c r="N35" s="111">
        <f>[31]Abril!$H$17</f>
        <v>28.08</v>
      </c>
      <c r="O35" s="111">
        <f>[31]Abril!$H$18</f>
        <v>11.520000000000001</v>
      </c>
      <c r="P35" s="111">
        <f>[31]Abril!$H$19</f>
        <v>12.6</v>
      </c>
      <c r="Q35" s="111">
        <f>[31]Abril!$H$20</f>
        <v>17.64</v>
      </c>
      <c r="R35" s="111">
        <f>[31]Abril!$H$21</f>
        <v>11.520000000000001</v>
      </c>
      <c r="S35" s="111">
        <f>[31]Abril!$H$22</f>
        <v>29.880000000000003</v>
      </c>
      <c r="T35" s="111">
        <f>[31]Abril!$H$23</f>
        <v>19.8</v>
      </c>
      <c r="U35" s="111">
        <f>[31]Abril!$H$24</f>
        <v>7.9200000000000008</v>
      </c>
      <c r="V35" s="111">
        <f>[31]Abril!$H$25</f>
        <v>10.44</v>
      </c>
      <c r="W35" s="111">
        <f>[31]Abril!$H$26</f>
        <v>14.4</v>
      </c>
      <c r="X35" s="111">
        <f>[31]Abril!$H$27</f>
        <v>10.08</v>
      </c>
      <c r="Y35" s="111">
        <f>[31]Abril!$H$28</f>
        <v>20.16</v>
      </c>
      <c r="Z35" s="111">
        <f>[31]Abril!$H$29</f>
        <v>13.68</v>
      </c>
      <c r="AA35" s="111">
        <f>[31]Abril!$H$30</f>
        <v>10.44</v>
      </c>
      <c r="AB35" s="111">
        <f>[31]Abril!$H$31</f>
        <v>18.720000000000002</v>
      </c>
      <c r="AC35" s="111">
        <f>[31]Abril!$H$32</f>
        <v>16.559999999999999</v>
      </c>
      <c r="AD35" s="111">
        <f>[31]Abril!$H$33</f>
        <v>13.32</v>
      </c>
      <c r="AE35" s="111">
        <f>[31]Abril!$H$34</f>
        <v>9.7200000000000006</v>
      </c>
      <c r="AF35" s="116">
        <f t="shared" si="1"/>
        <v>29.880000000000003</v>
      </c>
      <c r="AG35" s="115">
        <f t="shared" si="4"/>
        <v>14.916000000000004</v>
      </c>
      <c r="AJ35" t="s">
        <v>35</v>
      </c>
    </row>
    <row r="36" spans="1:37" x14ac:dyDescent="0.2">
      <c r="A36" s="48" t="s">
        <v>153</v>
      </c>
      <c r="B36" s="111">
        <f>[32]Abril!$H$5</f>
        <v>11.16</v>
      </c>
      <c r="C36" s="111">
        <f>[32]Abril!$H$6</f>
        <v>14.04</v>
      </c>
      <c r="D36" s="111">
        <f>[32]Abril!$H$7</f>
        <v>11.879999999999999</v>
      </c>
      <c r="E36" s="111">
        <f>[32]Abril!$H$8</f>
        <v>24.12</v>
      </c>
      <c r="F36" s="111">
        <f>[32]Abril!$H$9</f>
        <v>15.120000000000001</v>
      </c>
      <c r="G36" s="111">
        <f>[32]Abril!$H$10</f>
        <v>12.96</v>
      </c>
      <c r="H36" s="111">
        <f>[32]Abril!$H$11</f>
        <v>11.879999999999999</v>
      </c>
      <c r="I36" s="111">
        <f>[32]Abril!$H$12</f>
        <v>11.879999999999999</v>
      </c>
      <c r="J36" s="111">
        <f>[32]Abril!$H$13</f>
        <v>10.44</v>
      </c>
      <c r="K36" s="111">
        <f>[32]Abril!$H$14</f>
        <v>8.2799999999999994</v>
      </c>
      <c r="L36" s="111">
        <f>[32]Abril!$H$15</f>
        <v>8.64</v>
      </c>
      <c r="M36" s="111">
        <f>[32]Abril!$H$16</f>
        <v>9.7200000000000006</v>
      </c>
      <c r="N36" s="111">
        <f>[32]Abril!$H$17</f>
        <v>11.520000000000001</v>
      </c>
      <c r="O36" s="111">
        <f>[32]Abril!$H$18</f>
        <v>11.520000000000001</v>
      </c>
      <c r="P36" s="111">
        <f>[32]Abril!$H$19</f>
        <v>9</v>
      </c>
      <c r="Q36" s="111">
        <f>[32]Abril!$H$20</f>
        <v>7.5600000000000005</v>
      </c>
      <c r="R36" s="111">
        <f>[32]Abril!$H$21</f>
        <v>9</v>
      </c>
      <c r="S36" s="111">
        <f>[32]Abril!$H$22</f>
        <v>12.6</v>
      </c>
      <c r="T36" s="111">
        <f>[32]Abril!$H$23</f>
        <v>14.4</v>
      </c>
      <c r="U36" s="111">
        <f>[32]Abril!$H$24</f>
        <v>11.520000000000001</v>
      </c>
      <c r="V36" s="111">
        <f>[32]Abril!$H$25</f>
        <v>6.84</v>
      </c>
      <c r="W36" s="111">
        <f>[32]Abril!$H$26</f>
        <v>8.64</v>
      </c>
      <c r="X36" s="111">
        <f>[32]Abril!$H$27</f>
        <v>9.3600000000000012</v>
      </c>
      <c r="Y36" s="111">
        <f>[32]Abril!$H$28</f>
        <v>31.319999999999997</v>
      </c>
      <c r="Z36" s="111">
        <f>[32]Abril!$H$29</f>
        <v>9.7200000000000006</v>
      </c>
      <c r="AA36" s="111">
        <f>[32]Abril!$H$30</f>
        <v>14.04</v>
      </c>
      <c r="AB36" s="111">
        <f>[32]Abril!$H$31</f>
        <v>13.68</v>
      </c>
      <c r="AC36" s="111">
        <f>[32]Abril!$H$32</f>
        <v>9</v>
      </c>
      <c r="AD36" s="111">
        <f>[32]Abril!$H$33</f>
        <v>11.879999999999999</v>
      </c>
      <c r="AE36" s="111">
        <f>[32]Abril!$H$34</f>
        <v>10.8</v>
      </c>
      <c r="AF36" s="116">
        <f t="shared" si="1"/>
        <v>31.319999999999997</v>
      </c>
      <c r="AG36" s="115">
        <f t="shared" si="4"/>
        <v>12.084000000000003</v>
      </c>
    </row>
    <row r="37" spans="1:37" x14ac:dyDescent="0.2">
      <c r="A37" s="48" t="s">
        <v>15</v>
      </c>
      <c r="B37" s="111">
        <f>[33]Abril!$H$5</f>
        <v>9.7200000000000006</v>
      </c>
      <c r="C37" s="111">
        <f>[33]Abril!$H$6</f>
        <v>8.2799999999999994</v>
      </c>
      <c r="D37" s="111">
        <f>[33]Abril!$H$7</f>
        <v>8.64</v>
      </c>
      <c r="E37" s="111">
        <f>[33]Abril!$H$8</f>
        <v>12.96</v>
      </c>
      <c r="F37" s="111">
        <f>[33]Abril!$H$9</f>
        <v>11.520000000000001</v>
      </c>
      <c r="G37" s="111">
        <f>[33]Abril!$H$10</f>
        <v>21.96</v>
      </c>
      <c r="H37" s="111">
        <f>[33]Abril!$H$11</f>
        <v>20.52</v>
      </c>
      <c r="I37" s="111">
        <f>[33]Abril!$H$12</f>
        <v>13.32</v>
      </c>
      <c r="J37" s="111">
        <f>[33]Abril!$H$13</f>
        <v>12.6</v>
      </c>
      <c r="K37" s="111">
        <f>[33]Abril!$H$14</f>
        <v>7.2</v>
      </c>
      <c r="L37" s="111">
        <f>[33]Abril!$H$15</f>
        <v>11.879999999999999</v>
      </c>
      <c r="M37" s="111">
        <f>[33]Abril!$H$16</f>
        <v>17.64</v>
      </c>
      <c r="N37" s="111">
        <f>[33]Abril!$H$17</f>
        <v>11.520000000000001</v>
      </c>
      <c r="O37" s="111">
        <f>[33]Abril!$H$18</f>
        <v>10.8</v>
      </c>
      <c r="P37" s="111">
        <f>[33]Abril!$H$19</f>
        <v>15.840000000000002</v>
      </c>
      <c r="Q37" s="111">
        <f>[33]Abril!$H$20</f>
        <v>9.7200000000000006</v>
      </c>
      <c r="R37" s="111">
        <f>[33]Abril!$H$21</f>
        <v>13.68</v>
      </c>
      <c r="S37" s="111">
        <f>[33]Abril!$H$22</f>
        <v>14.4</v>
      </c>
      <c r="T37" s="111">
        <f>[33]Abril!$H$23</f>
        <v>18</v>
      </c>
      <c r="U37" s="111">
        <f>[33]Abril!$H$24</f>
        <v>11.16</v>
      </c>
      <c r="V37" s="111">
        <f>[33]Abril!$H$25</f>
        <v>9.3600000000000012</v>
      </c>
      <c r="W37" s="111">
        <f>[33]Abril!$H$26</f>
        <v>15.840000000000002</v>
      </c>
      <c r="X37" s="111">
        <f>[33]Abril!$H$27</f>
        <v>16.559999999999999</v>
      </c>
      <c r="Y37" s="111">
        <f>[33]Abril!$H$28</f>
        <v>10.8</v>
      </c>
      <c r="Z37" s="111">
        <f>[33]Abril!$H$29</f>
        <v>14.04</v>
      </c>
      <c r="AA37" s="111">
        <f>[33]Abril!$H$30</f>
        <v>13.68</v>
      </c>
      <c r="AB37" s="111">
        <f>[33]Abril!$H$31</f>
        <v>14.76</v>
      </c>
      <c r="AC37" s="111">
        <f>[33]Abril!$H$32</f>
        <v>10.08</v>
      </c>
      <c r="AD37" s="111">
        <f>[33]Abril!$H$33</f>
        <v>11.879999999999999</v>
      </c>
      <c r="AE37" s="111">
        <f>[33]Abril!$H$34</f>
        <v>12.6</v>
      </c>
      <c r="AF37" s="116">
        <f t="shared" si="1"/>
        <v>21.96</v>
      </c>
      <c r="AG37" s="115">
        <f t="shared" si="4"/>
        <v>13.032000000000004</v>
      </c>
      <c r="AH37" s="12" t="s">
        <v>35</v>
      </c>
      <c r="AJ37" t="s">
        <v>35</v>
      </c>
    </row>
    <row r="38" spans="1:37" x14ac:dyDescent="0.2">
      <c r="A38" s="48" t="s">
        <v>16</v>
      </c>
      <c r="B38" s="111">
        <f>[34]Abril!$H$5</f>
        <v>6.84</v>
      </c>
      <c r="C38" s="111">
        <f>[34]Abril!$H$6</f>
        <v>4.32</v>
      </c>
      <c r="D38" s="111">
        <f>[34]Abril!$H$7</f>
        <v>5.7600000000000007</v>
      </c>
      <c r="E38" s="111">
        <f>[34]Abril!$H$8</f>
        <v>19.8</v>
      </c>
      <c r="F38" s="111">
        <f>[34]Abril!$H$9</f>
        <v>12.96</v>
      </c>
      <c r="G38" s="111">
        <f>[34]Abril!$H$10</f>
        <v>1.8</v>
      </c>
      <c r="H38" s="111">
        <f>[34]Abril!$H$11</f>
        <v>10.44</v>
      </c>
      <c r="I38" s="111">
        <f>[34]Abril!$H$12</f>
        <v>7.9200000000000008</v>
      </c>
      <c r="J38" s="111">
        <f>[34]Abril!$H$13</f>
        <v>10.44</v>
      </c>
      <c r="K38" s="111">
        <f>[34]Abril!$H$14</f>
        <v>5.4</v>
      </c>
      <c r="L38" s="111">
        <f>[34]Abril!$H$15</f>
        <v>6.48</v>
      </c>
      <c r="M38" s="111">
        <f>[34]Abril!$H$16</f>
        <v>15.840000000000002</v>
      </c>
      <c r="N38" s="111">
        <f>[34]Abril!$H$17</f>
        <v>12.24</v>
      </c>
      <c r="O38" s="111">
        <f>[34]Abril!$H$18</f>
        <v>5.4</v>
      </c>
      <c r="P38" s="111">
        <f>[34]Abril!$H$19</f>
        <v>5.4</v>
      </c>
      <c r="Q38" s="111">
        <f>[34]Abril!$H$20</f>
        <v>2.8800000000000003</v>
      </c>
      <c r="R38" s="111">
        <f>[34]Abril!$H$21</f>
        <v>3.9600000000000004</v>
      </c>
      <c r="S38" s="111">
        <f>[34]Abril!$H$22</f>
        <v>8.2799999999999994</v>
      </c>
      <c r="T38" s="111">
        <f>[34]Abril!$H$23</f>
        <v>12.24</v>
      </c>
      <c r="U38" s="111">
        <f>[34]Abril!$H$24</f>
        <v>9</v>
      </c>
      <c r="V38" s="111">
        <f>[34]Abril!$H$25</f>
        <v>8.2799999999999994</v>
      </c>
      <c r="W38" s="111">
        <f>[34]Abril!$H$26</f>
        <v>2.16</v>
      </c>
      <c r="X38" s="111">
        <f>[34]Abril!$H$27</f>
        <v>7.2</v>
      </c>
      <c r="Y38" s="111">
        <f>[34]Abril!$H$28</f>
        <v>7.5600000000000005</v>
      </c>
      <c r="Z38" s="111">
        <f>[34]Abril!$H$29</f>
        <v>4.32</v>
      </c>
      <c r="AA38" s="111">
        <f>[34]Abril!$H$30</f>
        <v>9</v>
      </c>
      <c r="AB38" s="111">
        <f>[34]Abril!$H$31</f>
        <v>9.7200000000000006</v>
      </c>
      <c r="AC38" s="111">
        <f>[34]Abril!$H$32</f>
        <v>14.04</v>
      </c>
      <c r="AD38" s="111">
        <f>[34]Abril!$H$33</f>
        <v>4.6800000000000006</v>
      </c>
      <c r="AE38" s="111">
        <f>[34]Abril!$H$34</f>
        <v>0</v>
      </c>
      <c r="AF38" s="116">
        <f t="shared" si="1"/>
        <v>19.8</v>
      </c>
      <c r="AG38" s="115">
        <f t="shared" si="4"/>
        <v>7.8119999999999994</v>
      </c>
      <c r="AJ38" t="s">
        <v>35</v>
      </c>
    </row>
    <row r="39" spans="1:37" x14ac:dyDescent="0.2">
      <c r="A39" s="48" t="s">
        <v>154</v>
      </c>
      <c r="B39" s="111">
        <f>[35]Abril!$H$5</f>
        <v>16.920000000000002</v>
      </c>
      <c r="C39" s="111">
        <f>[35]Abril!$H$6</f>
        <v>14.04</v>
      </c>
      <c r="D39" s="111">
        <f>[35]Abril!$H$7</f>
        <v>12.96</v>
      </c>
      <c r="E39" s="111">
        <f>[35]Abril!$H$8</f>
        <v>20.16</v>
      </c>
      <c r="F39" s="111">
        <f>[35]Abril!$H$9</f>
        <v>13.68</v>
      </c>
      <c r="G39" s="111">
        <f>[35]Abril!$H$10</f>
        <v>15.840000000000002</v>
      </c>
      <c r="H39" s="111">
        <f>[35]Abril!$H$11</f>
        <v>12.24</v>
      </c>
      <c r="I39" s="111">
        <f>[35]Abril!$H$12</f>
        <v>17.28</v>
      </c>
      <c r="J39" s="111">
        <f>[35]Abril!$H$13</f>
        <v>10.08</v>
      </c>
      <c r="K39" s="111">
        <f>[35]Abril!$H$14</f>
        <v>17.28</v>
      </c>
      <c r="L39" s="111">
        <f>[35]Abril!$H$15</f>
        <v>10.44</v>
      </c>
      <c r="M39" s="111">
        <f>[35]Abril!$H$16</f>
        <v>17.28</v>
      </c>
      <c r="N39" s="111">
        <f>[35]Abril!$H$17</f>
        <v>11.520000000000001</v>
      </c>
      <c r="O39" s="111">
        <f>[35]Abril!$H$18</f>
        <v>10.08</v>
      </c>
      <c r="P39" s="111">
        <f>[35]Abril!$H$19</f>
        <v>13.68</v>
      </c>
      <c r="Q39" s="111">
        <f>[35]Abril!$H$20</f>
        <v>11.16</v>
      </c>
      <c r="R39" s="111">
        <f>[35]Abril!$H$21</f>
        <v>15.120000000000001</v>
      </c>
      <c r="S39" s="111">
        <f>[35]Abril!$H$22</f>
        <v>13.32</v>
      </c>
      <c r="T39" s="111">
        <f>[35]Abril!$H$23</f>
        <v>18.36</v>
      </c>
      <c r="U39" s="111">
        <f>[35]Abril!$H$24</f>
        <v>9</v>
      </c>
      <c r="V39" s="111">
        <f>[35]Abril!$H$25</f>
        <v>10.08</v>
      </c>
      <c r="W39" s="111">
        <f>[35]Abril!$H$26</f>
        <v>11.879999999999999</v>
      </c>
      <c r="X39" s="111">
        <f>[35]Abril!$H$27</f>
        <v>12.96</v>
      </c>
      <c r="Y39" s="111">
        <f>[35]Abril!$H$28</f>
        <v>9</v>
      </c>
      <c r="Z39" s="111">
        <f>[35]Abril!$H$29</f>
        <v>17.64</v>
      </c>
      <c r="AA39" s="111">
        <f>[35]Abril!$H$30</f>
        <v>10.44</v>
      </c>
      <c r="AB39" s="111">
        <f>[35]Abril!$H$31</f>
        <v>11.879999999999999</v>
      </c>
      <c r="AC39" s="111">
        <f>[35]Abril!$H$32</f>
        <v>14.04</v>
      </c>
      <c r="AD39" s="111">
        <f>[35]Abril!$H$33</f>
        <v>15.48</v>
      </c>
      <c r="AE39" s="111">
        <f>[35]Abril!$H$34</f>
        <v>8.2799999999999994</v>
      </c>
      <c r="AF39" s="116">
        <f t="shared" si="1"/>
        <v>20.16</v>
      </c>
      <c r="AG39" s="115">
        <f t="shared" si="4"/>
        <v>13.403999999999998</v>
      </c>
      <c r="AJ39" t="s">
        <v>35</v>
      </c>
    </row>
    <row r="40" spans="1:37" x14ac:dyDescent="0.2">
      <c r="A40" s="48" t="s">
        <v>17</v>
      </c>
      <c r="B40" s="111">
        <f>[36]Abril!$H$5</f>
        <v>11.879999999999999</v>
      </c>
      <c r="C40" s="111">
        <f>[36]Abril!$H$6</f>
        <v>6.48</v>
      </c>
      <c r="D40" s="111">
        <f>[36]Abril!$H$7</f>
        <v>11.879999999999999</v>
      </c>
      <c r="E40" s="111">
        <f>[36]Abril!$H$8</f>
        <v>12.24</v>
      </c>
      <c r="F40" s="111">
        <f>[36]Abril!$H$9</f>
        <v>14.4</v>
      </c>
      <c r="G40" s="111">
        <f>[36]Abril!$H$10</f>
        <v>9.7200000000000006</v>
      </c>
      <c r="H40" s="111">
        <f>[36]Abril!$H$11</f>
        <v>11.520000000000001</v>
      </c>
      <c r="I40" s="111">
        <f>[36]Abril!$H$12</f>
        <v>12.6</v>
      </c>
      <c r="J40" s="111">
        <f>[36]Abril!$H$13</f>
        <v>9</v>
      </c>
      <c r="K40" s="111">
        <f>[36]Abril!$H$14</f>
        <v>6.48</v>
      </c>
      <c r="L40" s="111">
        <f>[36]Abril!$H$15</f>
        <v>5.4</v>
      </c>
      <c r="M40" s="111">
        <f>[36]Abril!$H$16</f>
        <v>25.92</v>
      </c>
      <c r="N40" s="111">
        <f>[36]Abril!$H$17</f>
        <v>7.2</v>
      </c>
      <c r="O40" s="111">
        <f>[36]Abril!$H$18</f>
        <v>6.48</v>
      </c>
      <c r="P40" s="111">
        <f>[36]Abril!$H$19</f>
        <v>15.840000000000002</v>
      </c>
      <c r="Q40" s="111">
        <f>[36]Abril!$H$20</f>
        <v>8.64</v>
      </c>
      <c r="R40" s="111">
        <f>[36]Abril!$H$21</f>
        <v>10.44</v>
      </c>
      <c r="S40" s="111">
        <f>[36]Abril!$H$22</f>
        <v>14.4</v>
      </c>
      <c r="T40" s="111">
        <f>[36]Abril!$H$23</f>
        <v>12.24</v>
      </c>
      <c r="U40" s="111">
        <f>[36]Abril!$H$24</f>
        <v>8.64</v>
      </c>
      <c r="V40" s="111">
        <f>[36]Abril!$H$25</f>
        <v>9</v>
      </c>
      <c r="W40" s="111">
        <f>[36]Abril!$H$26</f>
        <v>9.3600000000000012</v>
      </c>
      <c r="X40" s="111">
        <f>[36]Abril!$H$27</f>
        <v>9</v>
      </c>
      <c r="Y40" s="111">
        <f>[36]Abril!$H$28</f>
        <v>12.24</v>
      </c>
      <c r="Z40" s="111">
        <f>[36]Abril!$H$29</f>
        <v>11.16</v>
      </c>
      <c r="AA40" s="111">
        <f>[36]Abril!$H$30</f>
        <v>9.3600000000000012</v>
      </c>
      <c r="AB40" s="111">
        <f>[36]Abril!$H$31</f>
        <v>13.32</v>
      </c>
      <c r="AC40" s="111">
        <f>[36]Abril!$H$32</f>
        <v>9</v>
      </c>
      <c r="AD40" s="111">
        <f>[36]Abril!$H$33</f>
        <v>6.84</v>
      </c>
      <c r="AE40" s="111">
        <f>[36]Abril!$H$34</f>
        <v>3.9600000000000004</v>
      </c>
      <c r="AF40" s="116">
        <f t="shared" si="1"/>
        <v>25.92</v>
      </c>
      <c r="AG40" s="115">
        <f t="shared" si="4"/>
        <v>10.488</v>
      </c>
      <c r="AJ40" t="s">
        <v>35</v>
      </c>
      <c r="AK40" t="s">
        <v>35</v>
      </c>
    </row>
    <row r="41" spans="1:37" x14ac:dyDescent="0.2">
      <c r="A41" s="48" t="s">
        <v>136</v>
      </c>
      <c r="B41" s="111">
        <f>[37]Abril!$H$5</f>
        <v>16.2</v>
      </c>
      <c r="C41" s="111">
        <f>[37]Abril!$H$6</f>
        <v>18</v>
      </c>
      <c r="D41" s="111">
        <f>[37]Abril!$H$7</f>
        <v>18</v>
      </c>
      <c r="E41" s="111">
        <f>[37]Abril!$H$8</f>
        <v>22.68</v>
      </c>
      <c r="F41" s="111">
        <f>[37]Abril!$H$9</f>
        <v>32.04</v>
      </c>
      <c r="G41" s="111">
        <f>[37]Abril!$H$10</f>
        <v>30.240000000000002</v>
      </c>
      <c r="H41" s="111">
        <f>[37]Abril!$H$11</f>
        <v>25.92</v>
      </c>
      <c r="I41" s="111">
        <f>[37]Abril!$H$12</f>
        <v>18.36</v>
      </c>
      <c r="J41" s="111">
        <f>[37]Abril!$H$13</f>
        <v>12.24</v>
      </c>
      <c r="K41" s="111">
        <f>[37]Abril!$H$14</f>
        <v>8.64</v>
      </c>
      <c r="L41" s="111">
        <f>[37]Abril!$H$15</f>
        <v>16.559999999999999</v>
      </c>
      <c r="M41" s="111">
        <f>[37]Abril!$H$16</f>
        <v>21.6</v>
      </c>
      <c r="N41" s="111">
        <f>[37]Abril!$H$17</f>
        <v>21.6</v>
      </c>
      <c r="O41" s="111">
        <f>[37]Abril!$H$18</f>
        <v>8.2799999999999994</v>
      </c>
      <c r="P41" s="111">
        <f>[37]Abril!$H$19</f>
        <v>25.56</v>
      </c>
      <c r="Q41" s="111">
        <f>[37]Abril!$H$20</f>
        <v>17.28</v>
      </c>
      <c r="R41" s="111">
        <f>[37]Abril!$H$21</f>
        <v>11.520000000000001</v>
      </c>
      <c r="S41" s="111">
        <f>[37]Abril!$H$22</f>
        <v>19.8</v>
      </c>
      <c r="T41" s="111">
        <f>[37]Abril!$H$23</f>
        <v>19.440000000000001</v>
      </c>
      <c r="U41" s="111">
        <f>[37]Abril!$H$24</f>
        <v>10.44</v>
      </c>
      <c r="V41" s="111">
        <f>[37]Abril!$H$25</f>
        <v>17.28</v>
      </c>
      <c r="W41" s="111">
        <f>[37]Abril!$H$26</f>
        <v>23.040000000000003</v>
      </c>
      <c r="X41" s="111">
        <f>[37]Abril!$H$27</f>
        <v>18.720000000000002</v>
      </c>
      <c r="Y41" s="111">
        <f>[37]Abril!$H$28</f>
        <v>15.120000000000001</v>
      </c>
      <c r="Z41" s="111">
        <f>[37]Abril!$H$29</f>
        <v>20.52</v>
      </c>
      <c r="AA41" s="111">
        <f>[37]Abril!$H$30</f>
        <v>10.08</v>
      </c>
      <c r="AB41" s="111">
        <f>[37]Abril!$H$31</f>
        <v>15.120000000000001</v>
      </c>
      <c r="AC41" s="111">
        <f>[37]Abril!$H$32</f>
        <v>15.120000000000001</v>
      </c>
      <c r="AD41" s="111">
        <f>[37]Abril!$H$33</f>
        <v>12.24</v>
      </c>
      <c r="AE41" s="111">
        <f>[37]Abril!$H$34</f>
        <v>14.04</v>
      </c>
      <c r="AF41" s="116">
        <f t="shared" si="1"/>
        <v>32.04</v>
      </c>
      <c r="AG41" s="115">
        <f t="shared" si="4"/>
        <v>17.855999999999998</v>
      </c>
      <c r="AK41" t="s">
        <v>35</v>
      </c>
    </row>
    <row r="42" spans="1:37" x14ac:dyDescent="0.2">
      <c r="A42" s="48" t="s">
        <v>18</v>
      </c>
      <c r="B42" s="111">
        <f>[38]Abril!$H$5</f>
        <v>16.920000000000002</v>
      </c>
      <c r="C42" s="111">
        <f>[38]Abril!$H$6</f>
        <v>16.559999999999999</v>
      </c>
      <c r="D42" s="111">
        <f>[38]Abril!$H$7</f>
        <v>12.6</v>
      </c>
      <c r="E42" s="111">
        <f>[38]Abril!$H$8</f>
        <v>17.64</v>
      </c>
      <c r="F42" s="111">
        <f>[38]Abril!$H$9</f>
        <v>9.7200000000000006</v>
      </c>
      <c r="G42" s="111">
        <f>[38]Abril!$H$10</f>
        <v>19.079999999999998</v>
      </c>
      <c r="H42" s="111">
        <f>[38]Abril!$H$11</f>
        <v>13.68</v>
      </c>
      <c r="I42" s="111">
        <f>[38]Abril!$H$12</f>
        <v>19.079999999999998</v>
      </c>
      <c r="J42" s="111">
        <f>[38]Abril!$H$13</f>
        <v>15.840000000000002</v>
      </c>
      <c r="K42" s="111">
        <f>[38]Abril!$H$14</f>
        <v>9.7200000000000006</v>
      </c>
      <c r="L42" s="111">
        <f>[38]Abril!$H$15</f>
        <v>12.6</v>
      </c>
      <c r="M42" s="111">
        <f>[38]Abril!$H$16</f>
        <v>18.36</v>
      </c>
      <c r="N42" s="111">
        <f>[38]Abril!$H$17</f>
        <v>26.28</v>
      </c>
      <c r="O42" s="111">
        <f>[38]Abril!$H$18</f>
        <v>9.3600000000000012</v>
      </c>
      <c r="P42" s="111">
        <f>[38]Abril!$H$19</f>
        <v>14.04</v>
      </c>
      <c r="Q42" s="111">
        <f>[38]Abril!$H$20</f>
        <v>16.2</v>
      </c>
      <c r="R42" s="111">
        <f>[38]Abril!$H$21</f>
        <v>11.520000000000001</v>
      </c>
      <c r="S42" s="111">
        <f>[38]Abril!$H$22</f>
        <v>12.24</v>
      </c>
      <c r="T42" s="111">
        <f>[38]Abril!$H$23</f>
        <v>12.6</v>
      </c>
      <c r="U42" s="111">
        <f>[38]Abril!$H$24</f>
        <v>7.9200000000000008</v>
      </c>
      <c r="V42" s="111">
        <f>[38]Abril!$H$25</f>
        <v>7.9200000000000008</v>
      </c>
      <c r="W42" s="111">
        <f>[38]Abril!$H$26</f>
        <v>8.64</v>
      </c>
      <c r="X42" s="111">
        <f>[38]Abril!$H$27</f>
        <v>18.720000000000002</v>
      </c>
      <c r="Y42" s="111">
        <f>[38]Abril!$H$28</f>
        <v>15.840000000000002</v>
      </c>
      <c r="Z42" s="111">
        <f>[38]Abril!$H$29</f>
        <v>16.2</v>
      </c>
      <c r="AA42" s="111">
        <f>[38]Abril!$H$30</f>
        <v>21.96</v>
      </c>
      <c r="AB42" s="111">
        <f>[38]Abril!$H$31</f>
        <v>26.28</v>
      </c>
      <c r="AC42" s="111">
        <f>[38]Abril!$H$32</f>
        <v>16.920000000000002</v>
      </c>
      <c r="AD42" s="111">
        <f>[38]Abril!$H$33</f>
        <v>14.76</v>
      </c>
      <c r="AE42" s="111">
        <f>[38]Abril!$H$34</f>
        <v>7.2</v>
      </c>
      <c r="AF42" s="116">
        <f t="shared" si="1"/>
        <v>26.28</v>
      </c>
      <c r="AG42" s="115">
        <f t="shared" si="4"/>
        <v>14.879999999999999</v>
      </c>
      <c r="AI42" t="s">
        <v>35</v>
      </c>
      <c r="AJ42" t="s">
        <v>35</v>
      </c>
      <c r="AK42" t="s">
        <v>35</v>
      </c>
    </row>
    <row r="43" spans="1:37" hidden="1" x14ac:dyDescent="0.2">
      <c r="A43" s="48" t="s">
        <v>19</v>
      </c>
      <c r="B43" s="111" t="str">
        <f>[26]Abril!$H$5</f>
        <v>*</v>
      </c>
      <c r="C43" s="111" t="str">
        <f>[26]Abril!$H$6</f>
        <v>*</v>
      </c>
      <c r="D43" s="111" t="str">
        <f>[26]Abril!$H$7</f>
        <v>*</v>
      </c>
      <c r="E43" s="111" t="str">
        <f>[26]Abril!$H$8</f>
        <v>*</v>
      </c>
      <c r="F43" s="111" t="str">
        <f>[26]Abril!$H$9</f>
        <v>*</v>
      </c>
      <c r="G43" s="111" t="str">
        <f>[26]Abril!$H$10</f>
        <v>*</v>
      </c>
      <c r="H43" s="111" t="str">
        <f>[26]Abril!$H$11</f>
        <v>*</v>
      </c>
      <c r="I43" s="111" t="str">
        <f>[26]Abril!$H$12</f>
        <v>*</v>
      </c>
      <c r="J43" s="111" t="str">
        <f>[26]Abril!$H$13</f>
        <v>*</v>
      </c>
      <c r="K43" s="111" t="str">
        <f>[26]Abril!$H$14</f>
        <v>*</v>
      </c>
      <c r="L43" s="111" t="str">
        <f>[26]Abril!$H$15</f>
        <v>*</v>
      </c>
      <c r="M43" s="111" t="str">
        <f>[26]Abril!$H$16</f>
        <v>*</v>
      </c>
      <c r="N43" s="111" t="str">
        <f>[26]Abril!$H$16</f>
        <v>*</v>
      </c>
      <c r="O43" s="111" t="str">
        <f>[26]Abril!$H$16</f>
        <v>*</v>
      </c>
      <c r="P43" s="111" t="str">
        <f>[26]Abril!$H$16</f>
        <v>*</v>
      </c>
      <c r="Q43" s="111" t="str">
        <f>[26]Abril!$H$16</f>
        <v>*</v>
      </c>
      <c r="R43" s="111" t="str">
        <f>[26]Abril!$H$16</f>
        <v>*</v>
      </c>
      <c r="S43" s="111" t="str">
        <f>[26]Abril!$H$16</f>
        <v>*</v>
      </c>
      <c r="T43" s="111" t="str">
        <f>[26]Abril!$H$16</f>
        <v>*</v>
      </c>
      <c r="U43" s="111" t="str">
        <f>[26]Abril!$H$16</f>
        <v>*</v>
      </c>
      <c r="V43" s="111" t="str">
        <f>[26]Abril!$H$16</f>
        <v>*</v>
      </c>
      <c r="W43" s="111" t="str">
        <f>[26]Abril!$H$16</f>
        <v>*</v>
      </c>
      <c r="X43" s="111" t="str">
        <f>[26]Abril!$H$16</f>
        <v>*</v>
      </c>
      <c r="Y43" s="111" t="str">
        <f>[26]Abril!$H$16</f>
        <v>*</v>
      </c>
      <c r="Z43" s="111" t="str">
        <f>[26]Abril!$H$16</f>
        <v>*</v>
      </c>
      <c r="AA43" s="111" t="str">
        <f>[26]Abril!$H$16</f>
        <v>*</v>
      </c>
      <c r="AB43" s="111" t="str">
        <f>[26]Abril!$H$16</f>
        <v>*</v>
      </c>
      <c r="AC43" s="111" t="str">
        <f>[26]Abril!$H$16</f>
        <v>*</v>
      </c>
      <c r="AD43" s="111" t="str">
        <f>[26]Abril!$H$16</f>
        <v>*</v>
      </c>
      <c r="AE43" s="111" t="str">
        <f>[26]Abril!$H$16</f>
        <v>*</v>
      </c>
      <c r="AF43" s="116">
        <f t="shared" si="1"/>
        <v>0</v>
      </c>
      <c r="AG43" s="115" t="s">
        <v>197</v>
      </c>
      <c r="AH43" s="12" t="s">
        <v>35</v>
      </c>
      <c r="AK43" t="s">
        <v>35</v>
      </c>
    </row>
    <row r="44" spans="1:37" x14ac:dyDescent="0.2">
      <c r="A44" s="48" t="s">
        <v>23</v>
      </c>
      <c r="B44" s="111">
        <f>[40]Abril!$H$5</f>
        <v>11.520000000000001</v>
      </c>
      <c r="C44" s="111">
        <f>[40]Abril!$H$6</f>
        <v>15.120000000000001</v>
      </c>
      <c r="D44" s="111">
        <f>[40]Abril!$H$7</f>
        <v>9.3600000000000012</v>
      </c>
      <c r="E44" s="111">
        <f>[40]Abril!$H$8</f>
        <v>19.079999999999998</v>
      </c>
      <c r="F44" s="111">
        <f>[40]Abril!$H$9</f>
        <v>18.36</v>
      </c>
      <c r="G44" s="111">
        <f>[40]Abril!$H$10</f>
        <v>15.48</v>
      </c>
      <c r="H44" s="111">
        <f>[40]Abril!$H$11</f>
        <v>11.520000000000001</v>
      </c>
      <c r="I44" s="111">
        <f>[40]Abril!$H$12</f>
        <v>9</v>
      </c>
      <c r="J44" s="111">
        <f>[40]Abril!$H$13</f>
        <v>9.7200000000000006</v>
      </c>
      <c r="K44" s="111">
        <f>[40]Abril!$H$14</f>
        <v>11.520000000000001</v>
      </c>
      <c r="L44" s="111">
        <f>[40]Abril!$H$15</f>
        <v>10.44</v>
      </c>
      <c r="M44" s="111">
        <f>[40]Abril!$H$16</f>
        <v>12.24</v>
      </c>
      <c r="N44" s="111">
        <f>[40]Abril!$H$17</f>
        <v>7.9200000000000008</v>
      </c>
      <c r="O44" s="111">
        <f>[40]Abril!$H$18</f>
        <v>11.879999999999999</v>
      </c>
      <c r="P44" s="111">
        <f>[40]Abril!$H$19</f>
        <v>10.08</v>
      </c>
      <c r="Q44" s="111">
        <f>[40]Abril!$H$20</f>
        <v>10.8</v>
      </c>
      <c r="R44" s="111">
        <f>[40]Abril!$H$21</f>
        <v>14.76</v>
      </c>
      <c r="S44" s="111">
        <f>[40]Abril!$H$22</f>
        <v>18.36</v>
      </c>
      <c r="T44" s="111">
        <f>[40]Abril!$H$23</f>
        <v>12.96</v>
      </c>
      <c r="U44" s="111">
        <f>[40]Abril!$H$24</f>
        <v>15.120000000000001</v>
      </c>
      <c r="V44" s="111">
        <f>[40]Abril!$H$25</f>
        <v>13.32</v>
      </c>
      <c r="W44" s="111">
        <f>[40]Abril!$H$26</f>
        <v>10.08</v>
      </c>
      <c r="X44" s="111">
        <f>[40]Abril!$H$27</f>
        <v>12.24</v>
      </c>
      <c r="Y44" s="111">
        <f>[40]Abril!$H$28</f>
        <v>14.76</v>
      </c>
      <c r="Z44" s="111">
        <f>[40]Abril!$H$29</f>
        <v>14.04</v>
      </c>
      <c r="AA44" s="111">
        <f>[40]Abril!$H$30</f>
        <v>10.44</v>
      </c>
      <c r="AB44" s="111">
        <f>[40]Abril!$H$31</f>
        <v>11.16</v>
      </c>
      <c r="AC44" s="111">
        <f>[40]Abril!$H$32</f>
        <v>13.32</v>
      </c>
      <c r="AD44" s="111">
        <f>[40]Abril!$H$33</f>
        <v>14.04</v>
      </c>
      <c r="AE44" s="111">
        <f>[40]Abril!$H$34</f>
        <v>10.08</v>
      </c>
      <c r="AF44" s="116">
        <f t="shared" si="1"/>
        <v>19.079999999999998</v>
      </c>
      <c r="AG44" s="115">
        <f>AVERAGE(B44:AE44)</f>
        <v>12.624000000000002</v>
      </c>
    </row>
    <row r="45" spans="1:37" x14ac:dyDescent="0.2">
      <c r="A45" s="48" t="s">
        <v>34</v>
      </c>
      <c r="B45" s="111">
        <f>[41]Abril!$H$5</f>
        <v>20.88</v>
      </c>
      <c r="C45" s="111">
        <f>[41]Abril!$H$6</f>
        <v>14.4</v>
      </c>
      <c r="D45" s="111">
        <f>[41]Abril!$H$7</f>
        <v>16.559999999999999</v>
      </c>
      <c r="E45" s="111">
        <f>[41]Abril!$H$8</f>
        <v>32.04</v>
      </c>
      <c r="F45" s="111">
        <f>[41]Abril!$H$9</f>
        <v>21.6</v>
      </c>
      <c r="G45" s="111">
        <f>[41]Abril!$H$10</f>
        <v>17.64</v>
      </c>
      <c r="H45" s="111">
        <f>[41]Abril!$H$11</f>
        <v>22.32</v>
      </c>
      <c r="I45" s="111">
        <f>[41]Abril!$H$12</f>
        <v>12.6</v>
      </c>
      <c r="J45" s="111">
        <f>[41]Abril!$H$13</f>
        <v>13.68</v>
      </c>
      <c r="K45" s="111">
        <f>[41]Abril!$H$14</f>
        <v>14.4</v>
      </c>
      <c r="L45" s="111">
        <f>[41]Abril!$H$15</f>
        <v>11.879999999999999</v>
      </c>
      <c r="M45" s="111">
        <f>[41]Abril!$H$16</f>
        <v>14.4</v>
      </c>
      <c r="N45" s="111">
        <f>[41]Abril!$H$17</f>
        <v>18.720000000000002</v>
      </c>
      <c r="O45" s="111">
        <f>[41]Abril!$H$18</f>
        <v>15.120000000000001</v>
      </c>
      <c r="P45" s="111">
        <f>[41]Abril!$H$19</f>
        <v>13.32</v>
      </c>
      <c r="Q45" s="111">
        <f>[41]Abril!$H$20</f>
        <v>15.840000000000002</v>
      </c>
      <c r="R45" s="111">
        <f>[41]Abril!$H$21</f>
        <v>16.559999999999999</v>
      </c>
      <c r="S45" s="111">
        <f>[41]Abril!$H$22</f>
        <v>17.28</v>
      </c>
      <c r="T45" s="111">
        <f>[41]Abril!$H$23</f>
        <v>25.2</v>
      </c>
      <c r="U45" s="111">
        <f>[41]Abril!$H$24</f>
        <v>12.6</v>
      </c>
      <c r="V45" s="111">
        <f>[41]Abril!$H$25</f>
        <v>14.04</v>
      </c>
      <c r="W45" s="111">
        <f>[41]Abril!$H$26</f>
        <v>21.96</v>
      </c>
      <c r="X45" s="111">
        <f>[41]Abril!$H$27</f>
        <v>20.52</v>
      </c>
      <c r="Y45" s="111">
        <f>[41]Abril!$H$28</f>
        <v>28.08</v>
      </c>
      <c r="Z45" s="111">
        <f>[41]Abril!$H$29</f>
        <v>14.76</v>
      </c>
      <c r="AA45" s="111">
        <f>[41]Abril!$H$30</f>
        <v>17.28</v>
      </c>
      <c r="AB45" s="111">
        <f>[41]Abril!$H$31</f>
        <v>21.240000000000002</v>
      </c>
      <c r="AC45" s="111">
        <f>[41]Abril!$H$32</f>
        <v>15.840000000000002</v>
      </c>
      <c r="AD45" s="111">
        <f>[41]Abril!$H$33</f>
        <v>19.079999999999998</v>
      </c>
      <c r="AE45" s="111">
        <f>[41]Abril!$H$34</f>
        <v>21.240000000000002</v>
      </c>
      <c r="AF45" s="116">
        <f t="shared" si="1"/>
        <v>32.04</v>
      </c>
      <c r="AG45" s="115">
        <f>AVERAGE(B45:AE45)</f>
        <v>18.035999999999998</v>
      </c>
      <c r="AH45" s="12" t="s">
        <v>35</v>
      </c>
    </row>
    <row r="46" spans="1:37" x14ac:dyDescent="0.2">
      <c r="A46" s="48" t="s">
        <v>20</v>
      </c>
      <c r="B46" s="111">
        <f>[42]Abril!$H$5</f>
        <v>6.48</v>
      </c>
      <c r="C46" s="111">
        <f>[42]Abril!$H$6</f>
        <v>6.48</v>
      </c>
      <c r="D46" s="111">
        <f>[42]Abril!$H$7</f>
        <v>6.48</v>
      </c>
      <c r="E46" s="111">
        <f>[42]Abril!$H$8</f>
        <v>8.2799999999999994</v>
      </c>
      <c r="F46" s="111">
        <f>[42]Abril!$H$9</f>
        <v>9.7200000000000006</v>
      </c>
      <c r="G46" s="111">
        <f>[42]Abril!$H$10</f>
        <v>8.64</v>
      </c>
      <c r="H46" s="111">
        <f>[42]Abril!$H$11</f>
        <v>9</v>
      </c>
      <c r="I46" s="111">
        <f>[42]Abril!$H$12</f>
        <v>9.3600000000000012</v>
      </c>
      <c r="J46" s="111">
        <f>[42]Abril!$H$13</f>
        <v>10.08</v>
      </c>
      <c r="K46" s="111">
        <f>[42]Abril!$H$14</f>
        <v>7.2</v>
      </c>
      <c r="L46" s="111">
        <f>[42]Abril!$H$15</f>
        <v>5.7600000000000007</v>
      </c>
      <c r="M46" s="111">
        <f>[42]Abril!$H$16</f>
        <v>8.64</v>
      </c>
      <c r="N46" s="111">
        <f>[42]Abril!$H$17</f>
        <v>12.24</v>
      </c>
      <c r="O46" s="111">
        <f>[42]Abril!$H$18</f>
        <v>7.5600000000000005</v>
      </c>
      <c r="P46" s="111">
        <f>[42]Abril!$H$19</f>
        <v>7.9200000000000008</v>
      </c>
      <c r="Q46" s="111">
        <f>[42]Abril!$H$20</f>
        <v>10.44</v>
      </c>
      <c r="R46" s="111">
        <f>[42]Abril!$H$21</f>
        <v>5.4</v>
      </c>
      <c r="S46" s="111">
        <f>[42]Abril!$H$22</f>
        <v>7.5600000000000005</v>
      </c>
      <c r="T46" s="111">
        <f>[42]Abril!$H$23</f>
        <v>10.44</v>
      </c>
      <c r="U46" s="111">
        <f>[42]Abril!$H$24</f>
        <v>5.04</v>
      </c>
      <c r="V46" s="111">
        <f>[42]Abril!$H$25</f>
        <v>4.6800000000000006</v>
      </c>
      <c r="W46" s="111">
        <f>[42]Abril!$H$26</f>
        <v>6.12</v>
      </c>
      <c r="X46" s="111">
        <f>[42]Abril!$H$27</f>
        <v>5.04</v>
      </c>
      <c r="Y46" s="111">
        <f>[42]Abril!$H$28</f>
        <v>9.3600000000000012</v>
      </c>
      <c r="Z46" s="111">
        <f>[42]Abril!$H$29</f>
        <v>9.7200000000000006</v>
      </c>
      <c r="AA46" s="111">
        <f>[42]Abril!$H$30</f>
        <v>6.48</v>
      </c>
      <c r="AB46" s="111">
        <f>[42]Abril!$H$31</f>
        <v>7.2</v>
      </c>
      <c r="AC46" s="111">
        <f>[42]Abril!$H$32</f>
        <v>9</v>
      </c>
      <c r="AD46" s="111">
        <f>[42]Abril!$H$33</f>
        <v>6.48</v>
      </c>
      <c r="AE46" s="111">
        <f>[42]Abril!$H$34</f>
        <v>5.7600000000000007</v>
      </c>
      <c r="AF46" s="116">
        <f t="shared" si="1"/>
        <v>12.24</v>
      </c>
      <c r="AG46" s="115">
        <f>AVERAGE(B46:AE46)</f>
        <v>7.7519999999999989</v>
      </c>
    </row>
    <row r="47" spans="1:37" s="5" customFormat="1" ht="17.100000000000001" customHeight="1" x14ac:dyDescent="0.2">
      <c r="A47" s="49" t="s">
        <v>24</v>
      </c>
      <c r="B47" s="112">
        <f t="shared" ref="B47:AE47" si="5">MAX(B5:B46)</f>
        <v>22.32</v>
      </c>
      <c r="C47" s="112">
        <f t="shared" si="5"/>
        <v>23.040000000000003</v>
      </c>
      <c r="D47" s="112">
        <f t="shared" si="5"/>
        <v>24.48</v>
      </c>
      <c r="E47" s="112">
        <f t="shared" si="5"/>
        <v>32.04</v>
      </c>
      <c r="F47" s="112">
        <f t="shared" si="5"/>
        <v>32.04</v>
      </c>
      <c r="G47" s="112">
        <f t="shared" si="5"/>
        <v>34.200000000000003</v>
      </c>
      <c r="H47" s="112">
        <f t="shared" si="5"/>
        <v>25.92</v>
      </c>
      <c r="I47" s="112">
        <f t="shared" si="5"/>
        <v>25.2</v>
      </c>
      <c r="J47" s="112">
        <f t="shared" si="5"/>
        <v>18.720000000000002</v>
      </c>
      <c r="K47" s="112">
        <f t="shared" si="5"/>
        <v>17.28</v>
      </c>
      <c r="L47" s="112">
        <f t="shared" si="5"/>
        <v>21.6</v>
      </c>
      <c r="M47" s="112">
        <f t="shared" si="5"/>
        <v>35.28</v>
      </c>
      <c r="N47" s="112">
        <f t="shared" si="5"/>
        <v>28.08</v>
      </c>
      <c r="O47" s="112">
        <f t="shared" si="5"/>
        <v>16.559999999999999</v>
      </c>
      <c r="P47" s="112">
        <f t="shared" si="5"/>
        <v>25.56</v>
      </c>
      <c r="Q47" s="112">
        <f t="shared" si="5"/>
        <v>20.88</v>
      </c>
      <c r="R47" s="112">
        <f t="shared" si="5"/>
        <v>17.28</v>
      </c>
      <c r="S47" s="112">
        <f t="shared" si="5"/>
        <v>29.880000000000003</v>
      </c>
      <c r="T47" s="112">
        <f t="shared" si="5"/>
        <v>25.2</v>
      </c>
      <c r="U47" s="112">
        <f t="shared" si="5"/>
        <v>15.48</v>
      </c>
      <c r="V47" s="112">
        <f t="shared" si="5"/>
        <v>17.28</v>
      </c>
      <c r="W47" s="112">
        <f t="shared" si="5"/>
        <v>23.040000000000003</v>
      </c>
      <c r="X47" s="112">
        <f t="shared" si="5"/>
        <v>22.32</v>
      </c>
      <c r="Y47" s="112">
        <f t="shared" si="5"/>
        <v>31.319999999999997</v>
      </c>
      <c r="Z47" s="112">
        <f t="shared" si="5"/>
        <v>20.52</v>
      </c>
      <c r="AA47" s="112">
        <f t="shared" si="5"/>
        <v>21.96</v>
      </c>
      <c r="AB47" s="112">
        <f t="shared" si="5"/>
        <v>26.28</v>
      </c>
      <c r="AC47" s="112">
        <f t="shared" si="5"/>
        <v>34.92</v>
      </c>
      <c r="AD47" s="112">
        <f t="shared" si="5"/>
        <v>19.440000000000001</v>
      </c>
      <c r="AE47" s="112">
        <f t="shared" si="5"/>
        <v>21.240000000000002</v>
      </c>
      <c r="AF47" s="116">
        <f>MAX(AF5:AF46)</f>
        <v>35.28</v>
      </c>
      <c r="AG47" s="115">
        <f>AVERAGE(AG5:AG46)</f>
        <v>12.580800000000002</v>
      </c>
      <c r="AJ47" s="5" t="s">
        <v>35</v>
      </c>
      <c r="AK47" s="5" t="s">
        <v>35</v>
      </c>
    </row>
    <row r="48" spans="1:37" x14ac:dyDescent="0.2">
      <c r="A48" s="105" t="s">
        <v>227</v>
      </c>
      <c r="B48" s="39"/>
      <c r="C48" s="39"/>
      <c r="D48" s="39"/>
      <c r="E48" s="39"/>
      <c r="F48" s="39"/>
      <c r="G48" s="39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45"/>
      <c r="AE48" s="50"/>
      <c r="AF48" s="43"/>
      <c r="AG48" s="44"/>
      <c r="AJ48" t="s">
        <v>35</v>
      </c>
    </row>
    <row r="49" spans="1:37" x14ac:dyDescent="0.2">
      <c r="A49" s="105" t="s">
        <v>248</v>
      </c>
      <c r="B49" s="40"/>
      <c r="C49" s="40"/>
      <c r="D49" s="40"/>
      <c r="E49" s="40"/>
      <c r="F49" s="40"/>
      <c r="G49" s="40"/>
      <c r="H49" s="40"/>
      <c r="I49" s="40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8"/>
      <c r="U49" s="98"/>
      <c r="V49" s="98"/>
      <c r="W49" s="98"/>
      <c r="X49" s="98"/>
      <c r="Y49" s="96"/>
      <c r="Z49" s="96"/>
      <c r="AA49" s="96"/>
      <c r="AB49" s="96"/>
      <c r="AC49" s="96"/>
      <c r="AD49" s="96"/>
      <c r="AE49" s="96"/>
      <c r="AF49" s="43"/>
      <c r="AG49" s="42"/>
      <c r="AI49" t="s">
        <v>35</v>
      </c>
      <c r="AJ49" t="s">
        <v>35</v>
      </c>
      <c r="AK49" t="s">
        <v>35</v>
      </c>
    </row>
    <row r="50" spans="1:37" x14ac:dyDescent="0.2">
      <c r="A50" s="41"/>
      <c r="B50" s="96"/>
      <c r="C50" s="96"/>
      <c r="D50" s="96"/>
      <c r="E50" s="96"/>
      <c r="F50" s="96"/>
      <c r="G50" s="96"/>
      <c r="H50" s="96"/>
      <c r="I50" s="96"/>
      <c r="J50" s="97"/>
      <c r="K50" s="97"/>
      <c r="L50" s="97"/>
      <c r="M50" s="97"/>
      <c r="N50" s="97"/>
      <c r="O50" s="97"/>
      <c r="P50" s="97"/>
      <c r="Q50" s="96"/>
      <c r="R50" s="96"/>
      <c r="S50" s="96"/>
      <c r="T50" s="99"/>
      <c r="U50" s="99"/>
      <c r="V50" s="99"/>
      <c r="W50" s="99"/>
      <c r="X50" s="99"/>
      <c r="Y50" s="96"/>
      <c r="Z50" s="96"/>
      <c r="AA50" s="96"/>
      <c r="AB50" s="96"/>
      <c r="AC50" s="96"/>
      <c r="AD50" s="45"/>
      <c r="AE50" s="45"/>
      <c r="AF50" s="43"/>
      <c r="AG50" s="42"/>
    </row>
    <row r="51" spans="1:37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45"/>
      <c r="AF51" s="43"/>
      <c r="AG51" s="75"/>
      <c r="AK51" t="s">
        <v>35</v>
      </c>
    </row>
    <row r="52" spans="1:37" x14ac:dyDescent="0.2">
      <c r="A52" s="41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45"/>
      <c r="AF52" s="43"/>
      <c r="AG52" s="44"/>
    </row>
    <row r="53" spans="1:37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46"/>
      <c r="AF53" s="43"/>
      <c r="AG53" s="44"/>
      <c r="AJ53" t="s">
        <v>35</v>
      </c>
    </row>
    <row r="54" spans="1:37" ht="13.5" thickBot="1" x14ac:dyDescent="0.25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3"/>
      <c r="AG54" s="76"/>
    </row>
    <row r="55" spans="1:37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G55" s="1"/>
      <c r="AJ55" t="s">
        <v>35</v>
      </c>
      <c r="AK55" s="12" t="s">
        <v>35</v>
      </c>
    </row>
    <row r="56" spans="1:37" x14ac:dyDescent="0.2">
      <c r="AK56" s="12" t="s">
        <v>35</v>
      </c>
    </row>
    <row r="57" spans="1:37" x14ac:dyDescent="0.2">
      <c r="AA57" s="3" t="s">
        <v>35</v>
      </c>
      <c r="AG57" t="s">
        <v>35</v>
      </c>
      <c r="AJ57" t="s">
        <v>35</v>
      </c>
    </row>
    <row r="58" spans="1:37" x14ac:dyDescent="0.2">
      <c r="U58" s="3" t="s">
        <v>35</v>
      </c>
    </row>
    <row r="59" spans="1:37" x14ac:dyDescent="0.2">
      <c r="J59" s="3" t="s">
        <v>35</v>
      </c>
      <c r="N59" s="3" t="s">
        <v>35</v>
      </c>
      <c r="S59" s="3" t="s">
        <v>35</v>
      </c>
      <c r="V59" s="3" t="s">
        <v>35</v>
      </c>
    </row>
    <row r="60" spans="1:37" x14ac:dyDescent="0.2">
      <c r="G60" s="3" t="s">
        <v>35</v>
      </c>
      <c r="H60" s="3" t="s">
        <v>200</v>
      </c>
      <c r="P60" s="3" t="s">
        <v>35</v>
      </c>
      <c r="S60" s="3" t="s">
        <v>35</v>
      </c>
      <c r="U60" s="3" t="s">
        <v>35</v>
      </c>
      <c r="V60" s="3" t="s">
        <v>35</v>
      </c>
      <c r="AC60" s="3" t="s">
        <v>35</v>
      </c>
    </row>
    <row r="61" spans="1:37" x14ac:dyDescent="0.2">
      <c r="T61" s="3" t="s">
        <v>35</v>
      </c>
      <c r="W61" s="3" t="s">
        <v>35</v>
      </c>
      <c r="AA61" s="3" t="s">
        <v>35</v>
      </c>
      <c r="AE61" s="3" t="s">
        <v>35</v>
      </c>
    </row>
    <row r="62" spans="1:37" x14ac:dyDescent="0.2">
      <c r="W62" s="3" t="s">
        <v>35</v>
      </c>
      <c r="Z62" s="3" t="s">
        <v>35</v>
      </c>
    </row>
    <row r="63" spans="1:37" x14ac:dyDescent="0.2">
      <c r="P63" s="3" t="s">
        <v>35</v>
      </c>
      <c r="Q63" s="3" t="s">
        <v>35</v>
      </c>
      <c r="AA63" s="3" t="s">
        <v>35</v>
      </c>
      <c r="AE63" s="3" t="s">
        <v>35</v>
      </c>
    </row>
    <row r="65" spans="7:18" x14ac:dyDescent="0.2">
      <c r="K65" s="3" t="s">
        <v>35</v>
      </c>
      <c r="M65" s="3" t="s">
        <v>35</v>
      </c>
    </row>
    <row r="66" spans="7:18" x14ac:dyDescent="0.2">
      <c r="G66" s="3" t="s">
        <v>35</v>
      </c>
    </row>
    <row r="67" spans="7:18" x14ac:dyDescent="0.2">
      <c r="M67" s="3" t="s">
        <v>35</v>
      </c>
    </row>
    <row r="69" spans="7:18" x14ac:dyDescent="0.2">
      <c r="R69" s="3" t="s">
        <v>35</v>
      </c>
    </row>
  </sheetData>
  <mergeCells count="33">
    <mergeCell ref="A1:AG1"/>
    <mergeCell ref="B2:AG2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2"/>
  <sheetViews>
    <sheetView workbookViewId="0">
      <selection activeCell="B3" sqref="B3:B4"/>
    </sheetView>
  </sheetViews>
  <sheetFormatPr defaultRowHeight="12.75" x14ac:dyDescent="0.2"/>
  <cols>
    <col min="1" max="1" width="23.7109375" style="2" customWidth="1"/>
    <col min="2" max="4" width="3.5703125" style="2" bestFit="1" customWidth="1"/>
    <col min="5" max="5" width="3.42578125" style="2" bestFit="1" customWidth="1"/>
    <col min="6" max="10" width="3.5703125" style="2" bestFit="1" customWidth="1"/>
    <col min="11" max="11" width="3.42578125" style="2" bestFit="1" customWidth="1"/>
    <col min="12" max="20" width="3.5703125" style="2" bestFit="1" customWidth="1"/>
    <col min="21" max="25" width="3.42578125" style="2" bestFit="1" customWidth="1"/>
    <col min="26" max="30" width="3.5703125" style="2" bestFit="1" customWidth="1"/>
    <col min="31" max="32" width="3.5703125" style="2" customWidth="1"/>
    <col min="33" max="33" width="18.140625" style="6" bestFit="1" customWidth="1"/>
  </cols>
  <sheetData>
    <row r="1" spans="1:38" ht="20.100000000000001" customHeight="1" thickBot="1" x14ac:dyDescent="0.25">
      <c r="A1" s="150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2"/>
    </row>
    <row r="2" spans="1:38" s="4" customFormat="1" ht="16.5" customHeight="1" x14ac:dyDescent="0.2">
      <c r="A2" s="153" t="s">
        <v>21</v>
      </c>
      <c r="B2" s="159" t="s">
        <v>202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1"/>
    </row>
    <row r="3" spans="1:38" s="5" customFormat="1" ht="12" customHeight="1" x14ac:dyDescent="0.2">
      <c r="A3" s="154"/>
      <c r="B3" s="155">
        <v>1</v>
      </c>
      <c r="C3" s="157">
        <f>SUM(B3+1)</f>
        <v>2</v>
      </c>
      <c r="D3" s="157">
        <f t="shared" ref="D3:AD3" si="0">SUM(C3+1)</f>
        <v>3</v>
      </c>
      <c r="E3" s="157">
        <f t="shared" si="0"/>
        <v>4</v>
      </c>
      <c r="F3" s="157">
        <f t="shared" si="0"/>
        <v>5</v>
      </c>
      <c r="G3" s="157">
        <f t="shared" si="0"/>
        <v>6</v>
      </c>
      <c r="H3" s="157">
        <f t="shared" si="0"/>
        <v>7</v>
      </c>
      <c r="I3" s="157">
        <f t="shared" si="0"/>
        <v>8</v>
      </c>
      <c r="J3" s="157">
        <f t="shared" si="0"/>
        <v>9</v>
      </c>
      <c r="K3" s="157">
        <f t="shared" si="0"/>
        <v>10</v>
      </c>
      <c r="L3" s="157">
        <f t="shared" si="0"/>
        <v>11</v>
      </c>
      <c r="M3" s="157">
        <f t="shared" si="0"/>
        <v>12</v>
      </c>
      <c r="N3" s="157">
        <f t="shared" si="0"/>
        <v>13</v>
      </c>
      <c r="O3" s="157">
        <f t="shared" si="0"/>
        <v>14</v>
      </c>
      <c r="P3" s="157">
        <f t="shared" si="0"/>
        <v>15</v>
      </c>
      <c r="Q3" s="157">
        <f t="shared" si="0"/>
        <v>16</v>
      </c>
      <c r="R3" s="157">
        <f t="shared" si="0"/>
        <v>17</v>
      </c>
      <c r="S3" s="157">
        <f t="shared" si="0"/>
        <v>18</v>
      </c>
      <c r="T3" s="157">
        <f t="shared" si="0"/>
        <v>19</v>
      </c>
      <c r="U3" s="157">
        <f t="shared" si="0"/>
        <v>20</v>
      </c>
      <c r="V3" s="157">
        <f t="shared" si="0"/>
        <v>21</v>
      </c>
      <c r="W3" s="157">
        <f t="shared" si="0"/>
        <v>22</v>
      </c>
      <c r="X3" s="157">
        <f t="shared" si="0"/>
        <v>23</v>
      </c>
      <c r="Y3" s="157">
        <f t="shared" si="0"/>
        <v>24</v>
      </c>
      <c r="Z3" s="157">
        <f t="shared" si="0"/>
        <v>25</v>
      </c>
      <c r="AA3" s="157">
        <f t="shared" si="0"/>
        <v>26</v>
      </c>
      <c r="AB3" s="157">
        <f t="shared" si="0"/>
        <v>27</v>
      </c>
      <c r="AC3" s="157">
        <f t="shared" si="0"/>
        <v>28</v>
      </c>
      <c r="AD3" s="157">
        <f t="shared" si="0"/>
        <v>29</v>
      </c>
      <c r="AE3" s="164">
        <v>30</v>
      </c>
      <c r="AF3" s="162">
        <v>31</v>
      </c>
      <c r="AG3" s="83" t="s">
        <v>193</v>
      </c>
    </row>
    <row r="4" spans="1:38" s="5" customFormat="1" ht="13.5" customHeight="1" x14ac:dyDescent="0.2">
      <c r="A4" s="154"/>
      <c r="B4" s="15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65"/>
      <c r="AF4" s="163"/>
      <c r="AG4" s="84" t="s">
        <v>25</v>
      </c>
    </row>
    <row r="5" spans="1:38" s="5" customFormat="1" x14ac:dyDescent="0.2">
      <c r="A5" s="77" t="s">
        <v>30</v>
      </c>
      <c r="B5" s="90" t="str">
        <f>[43]Outubro!$I$5</f>
        <v>*</v>
      </c>
      <c r="C5" s="90" t="str">
        <f>[43]Outubro!$I$6</f>
        <v>*</v>
      </c>
      <c r="D5" s="90" t="str">
        <f>[43]Outubro!$I$7</f>
        <v>*</v>
      </c>
      <c r="E5" s="90" t="str">
        <f>[43]Outubro!$I$8</f>
        <v>*</v>
      </c>
      <c r="F5" s="90" t="str">
        <f>[43]Outubro!$I$9</f>
        <v>*</v>
      </c>
      <c r="G5" s="90" t="str">
        <f>[43]Outubro!$I$10</f>
        <v>*</v>
      </c>
      <c r="H5" s="90" t="str">
        <f>[43]Outubro!$I$11</f>
        <v>*</v>
      </c>
      <c r="I5" s="90" t="str">
        <f>[43]Outubro!$I$12</f>
        <v>*</v>
      </c>
      <c r="J5" s="90" t="str">
        <f>[43]Outubro!$I$13</f>
        <v>*</v>
      </c>
      <c r="K5" s="90" t="str">
        <f>[43]Outubro!$I$14</f>
        <v>*</v>
      </c>
      <c r="L5" s="90" t="str">
        <f>[43]Outubro!$I$15</f>
        <v>*</v>
      </c>
      <c r="M5" s="90" t="str">
        <f>[43]Outubro!$I$16</f>
        <v>*</v>
      </c>
      <c r="N5" s="90" t="str">
        <f>[43]Outubro!$I$17</f>
        <v>*</v>
      </c>
      <c r="O5" s="90" t="str">
        <f>[43]Outubro!$I$18</f>
        <v>*</v>
      </c>
      <c r="P5" s="90" t="str">
        <f>[43]Outubro!$I$19</f>
        <v>*</v>
      </c>
      <c r="Q5" s="90" t="str">
        <f>[43]Outubro!$I$20</f>
        <v>*</v>
      </c>
      <c r="R5" s="90" t="str">
        <f>[43]Outubro!$I$21</f>
        <v>*</v>
      </c>
      <c r="S5" s="90" t="str">
        <f>[43]Outubro!$I$22</f>
        <v>*</v>
      </c>
      <c r="T5" s="90" t="str">
        <f>[43]Outubro!$I$23</f>
        <v>*</v>
      </c>
      <c r="U5" s="90" t="str">
        <f>[43]Outubro!$I$24</f>
        <v>*</v>
      </c>
      <c r="V5" s="90" t="str">
        <f>[43]Outubro!$I$25</f>
        <v>*</v>
      </c>
      <c r="W5" s="90" t="str">
        <f>[43]Outubro!$I$26</f>
        <v>*</v>
      </c>
      <c r="X5" s="90" t="str">
        <f>[43]Outubro!$I$27</f>
        <v>*</v>
      </c>
      <c r="Y5" s="90" t="str">
        <f>[43]Outubro!$I$28</f>
        <v>*</v>
      </c>
      <c r="Z5" s="90" t="str">
        <f>[43]Outubro!$I$29</f>
        <v>*</v>
      </c>
      <c r="AA5" s="90" t="str">
        <f>[43]Outubro!$I$30</f>
        <v>*</v>
      </c>
      <c r="AB5" s="90" t="str">
        <f>[43]Outubro!$I$31</f>
        <v>*</v>
      </c>
      <c r="AC5" s="90" t="str">
        <f>[43]Outubro!$I$32</f>
        <v>*</v>
      </c>
      <c r="AD5" s="90" t="str">
        <f>[43]Outubro!$I$33</f>
        <v>*</v>
      </c>
      <c r="AE5" s="90" t="str">
        <f>[43]Outubro!$I$34</f>
        <v>*</v>
      </c>
      <c r="AF5" s="90" t="str">
        <f>[43]Outubro!$I$35</f>
        <v>*</v>
      </c>
      <c r="AG5" s="91" t="str">
        <f>[43]Outubro!$I$36</f>
        <v>*</v>
      </c>
    </row>
    <row r="6" spans="1:38" x14ac:dyDescent="0.2">
      <c r="A6" s="77" t="s">
        <v>0</v>
      </c>
      <c r="B6" s="11" t="str">
        <f>[44]Outubro!$I$5</f>
        <v>*</v>
      </c>
      <c r="C6" s="11" t="str">
        <f>[44]Outubro!$I$6</f>
        <v>*</v>
      </c>
      <c r="D6" s="11" t="str">
        <f>[44]Outubro!$I$7</f>
        <v>*</v>
      </c>
      <c r="E6" s="11" t="str">
        <f>[44]Outubro!$I$8</f>
        <v>*</v>
      </c>
      <c r="F6" s="11" t="str">
        <f>[44]Outubro!$I$9</f>
        <v>*</v>
      </c>
      <c r="G6" s="11" t="str">
        <f>[44]Outubro!$I$10</f>
        <v>*</v>
      </c>
      <c r="H6" s="11" t="str">
        <f>[44]Outubro!$I$11</f>
        <v>*</v>
      </c>
      <c r="I6" s="11" t="str">
        <f>[44]Outubro!$I$12</f>
        <v>*</v>
      </c>
      <c r="J6" s="11" t="str">
        <f>[44]Outubro!$I$13</f>
        <v>*</v>
      </c>
      <c r="K6" s="11" t="str">
        <f>[44]Outubro!$I$14</f>
        <v>*</v>
      </c>
      <c r="L6" s="11" t="str">
        <f>[44]Outubro!$I$15</f>
        <v>*</v>
      </c>
      <c r="M6" s="11" t="str">
        <f>[44]Outubro!$I$16</f>
        <v>*</v>
      </c>
      <c r="N6" s="11" t="str">
        <f>[44]Outubro!$I$17</f>
        <v>*</v>
      </c>
      <c r="O6" s="11" t="str">
        <f>[44]Outubro!$I$18</f>
        <v>*</v>
      </c>
      <c r="P6" s="11" t="str">
        <f>[44]Outubro!$I$19</f>
        <v>*</v>
      </c>
      <c r="Q6" s="11" t="str">
        <f>[44]Outubro!$I$20</f>
        <v>*</v>
      </c>
      <c r="R6" s="11" t="str">
        <f>[44]Outubro!$I$21</f>
        <v>*</v>
      </c>
      <c r="S6" s="11" t="str">
        <f>[44]Outubro!$I$22</f>
        <v>*</v>
      </c>
      <c r="T6" s="89" t="str">
        <f>[44]Outubro!$I$23</f>
        <v>*</v>
      </c>
      <c r="U6" s="89" t="str">
        <f>[44]Outubro!$I$24</f>
        <v>*</v>
      </c>
      <c r="V6" s="89" t="str">
        <f>[44]Outubro!$I$25</f>
        <v>*</v>
      </c>
      <c r="W6" s="89" t="str">
        <f>[44]Outubro!$I$26</f>
        <v>*</v>
      </c>
      <c r="X6" s="89" t="str">
        <f>[44]Outubro!$I$27</f>
        <v>*</v>
      </c>
      <c r="Y6" s="89" t="str">
        <f>[44]Outubro!$I$28</f>
        <v>*</v>
      </c>
      <c r="Z6" s="89" t="str">
        <f>[44]Outubro!$I$29</f>
        <v>*</v>
      </c>
      <c r="AA6" s="89" t="str">
        <f>[44]Outubro!$I$30</f>
        <v>*</v>
      </c>
      <c r="AB6" s="89" t="str">
        <f>[44]Outubro!$I$31</f>
        <v>*</v>
      </c>
      <c r="AC6" s="89" t="str">
        <f>[44]Outubro!$I$32</f>
        <v>*</v>
      </c>
      <c r="AD6" s="89" t="str">
        <f>[44]Outubro!$I$33</f>
        <v>*</v>
      </c>
      <c r="AE6" s="89" t="str">
        <f>[44]Outubro!$I$34</f>
        <v>*</v>
      </c>
      <c r="AF6" s="89" t="str">
        <f>[44]Outubro!$I$35</f>
        <v>*</v>
      </c>
      <c r="AG6" s="86" t="str">
        <f>[44]Outubro!$I$36</f>
        <v>*</v>
      </c>
    </row>
    <row r="7" spans="1:38" x14ac:dyDescent="0.2">
      <c r="A7" s="77" t="s">
        <v>85</v>
      </c>
      <c r="B7" s="89" t="str">
        <f>[45]Outubro!$I$5</f>
        <v>*</v>
      </c>
      <c r="C7" s="89" t="str">
        <f>[45]Outubro!$I$6</f>
        <v>*</v>
      </c>
      <c r="D7" s="89" t="str">
        <f>[45]Outubro!$I$7</f>
        <v>*</v>
      </c>
      <c r="E7" s="89" t="str">
        <f>[45]Outubro!$I$8</f>
        <v>*</v>
      </c>
      <c r="F7" s="89" t="str">
        <f>[45]Outubro!$I$9</f>
        <v>*</v>
      </c>
      <c r="G7" s="89" t="str">
        <f>[45]Outubro!$I$10</f>
        <v>*</v>
      </c>
      <c r="H7" s="89" t="str">
        <f>[45]Outubro!$I$11</f>
        <v>*</v>
      </c>
      <c r="I7" s="89" t="str">
        <f>[45]Outubro!$I$12</f>
        <v>*</v>
      </c>
      <c r="J7" s="89" t="str">
        <f>[45]Outubro!$I$13</f>
        <v>*</v>
      </c>
      <c r="K7" s="89" t="str">
        <f>[45]Outubro!$I$14</f>
        <v>*</v>
      </c>
      <c r="L7" s="89" t="str">
        <f>[45]Outubro!$I$15</f>
        <v>*</v>
      </c>
      <c r="M7" s="89" t="str">
        <f>[45]Outubro!$I$16</f>
        <v>*</v>
      </c>
      <c r="N7" s="89" t="str">
        <f>[45]Outubro!$I$17</f>
        <v>*</v>
      </c>
      <c r="O7" s="89" t="str">
        <f>[45]Outubro!$I$18</f>
        <v>*</v>
      </c>
      <c r="P7" s="89" t="str">
        <f>[45]Outubro!$I$19</f>
        <v>*</v>
      </c>
      <c r="Q7" s="89" t="str">
        <f>[45]Outubro!$I$20</f>
        <v>*</v>
      </c>
      <c r="R7" s="89" t="str">
        <f>[45]Outubro!$I$21</f>
        <v>*</v>
      </c>
      <c r="S7" s="89" t="str">
        <f>[45]Outubro!$I$22</f>
        <v>*</v>
      </c>
      <c r="T7" s="89" t="str">
        <f>[45]Outubro!$I$23</f>
        <v>*</v>
      </c>
      <c r="U7" s="89" t="str">
        <f>[45]Outubro!$I$24</f>
        <v>*</v>
      </c>
      <c r="V7" s="89" t="str">
        <f>[45]Outubro!$I$25</f>
        <v>*</v>
      </c>
      <c r="W7" s="89" t="str">
        <f>[45]Outubro!$I$26</f>
        <v>*</v>
      </c>
      <c r="X7" s="89" t="str">
        <f>[45]Outubro!$I$27</f>
        <v>*</v>
      </c>
      <c r="Y7" s="89" t="str">
        <f>[45]Outubro!$I$28</f>
        <v>*</v>
      </c>
      <c r="Z7" s="89" t="str">
        <f>[45]Outubro!$I$29</f>
        <v>*</v>
      </c>
      <c r="AA7" s="89" t="str">
        <f>[45]Outubro!$I$30</f>
        <v>*</v>
      </c>
      <c r="AB7" s="89" t="str">
        <f>[45]Outubro!$I$31</f>
        <v>*</v>
      </c>
      <c r="AC7" s="89" t="str">
        <f>[45]Outubro!$I$32</f>
        <v>*</v>
      </c>
      <c r="AD7" s="89" t="str">
        <f>[45]Outubro!$I$33</f>
        <v>*</v>
      </c>
      <c r="AE7" s="89" t="str">
        <f>[45]Outubro!$I$34</f>
        <v>*</v>
      </c>
      <c r="AF7" s="89" t="str">
        <f>[45]Outubro!$I$35</f>
        <v>*</v>
      </c>
      <c r="AG7" s="86" t="str">
        <f>[45]Outubro!$I$36</f>
        <v>*</v>
      </c>
    </row>
    <row r="8" spans="1:38" x14ac:dyDescent="0.2">
      <c r="A8" s="77" t="s">
        <v>1</v>
      </c>
      <c r="B8" s="11" t="str">
        <f>[46]Outubro!$I$5</f>
        <v>*</v>
      </c>
      <c r="C8" s="11" t="str">
        <f>[46]Outubro!$I$6</f>
        <v>*</v>
      </c>
      <c r="D8" s="11" t="str">
        <f>[46]Outubro!$I$7</f>
        <v>*</v>
      </c>
      <c r="E8" s="11" t="str">
        <f>[46]Outubro!$I$8</f>
        <v>*</v>
      </c>
      <c r="F8" s="11" t="str">
        <f>[46]Outubro!$I$9</f>
        <v>*</v>
      </c>
      <c r="G8" s="11" t="str">
        <f>[46]Outubro!$I$10</f>
        <v>*</v>
      </c>
      <c r="H8" s="11" t="str">
        <f>[46]Outubro!$I$11</f>
        <v>*</v>
      </c>
      <c r="I8" s="11" t="str">
        <f>[46]Outubro!$I$12</f>
        <v>*</v>
      </c>
      <c r="J8" s="11" t="str">
        <f>[46]Outubro!$I$13</f>
        <v>*</v>
      </c>
      <c r="K8" s="11" t="str">
        <f>[46]Outubro!$I$14</f>
        <v>*</v>
      </c>
      <c r="L8" s="11" t="str">
        <f>[46]Outubro!$I$15</f>
        <v>*</v>
      </c>
      <c r="M8" s="11" t="str">
        <f>[46]Outubro!$I$16</f>
        <v>*</v>
      </c>
      <c r="N8" s="11" t="str">
        <f>[46]Outubro!$I$17</f>
        <v>*</v>
      </c>
      <c r="O8" s="11" t="str">
        <f>[46]Outubro!$I$18</f>
        <v>*</v>
      </c>
      <c r="P8" s="11" t="str">
        <f>[46]Outubro!$I$19</f>
        <v>*</v>
      </c>
      <c r="Q8" s="11" t="str">
        <f>[46]Outubro!$I$20</f>
        <v>*</v>
      </c>
      <c r="R8" s="11" t="str">
        <f>[46]Outubro!$I$21</f>
        <v>*</v>
      </c>
      <c r="S8" s="11" t="str">
        <f>[46]Outubro!$I$22</f>
        <v>*</v>
      </c>
      <c r="T8" s="89" t="str">
        <f>[46]Outubro!$I$23</f>
        <v>*</v>
      </c>
      <c r="U8" s="89" t="str">
        <f>[46]Outubro!$I$24</f>
        <v>*</v>
      </c>
      <c r="V8" s="89" t="str">
        <f>[46]Outubro!$I$25</f>
        <v>*</v>
      </c>
      <c r="W8" s="89" t="str">
        <f>[46]Outubro!$I$26</f>
        <v>*</v>
      </c>
      <c r="X8" s="89" t="str">
        <f>[46]Outubro!$I$27</f>
        <v>*</v>
      </c>
      <c r="Y8" s="89" t="str">
        <f>[46]Outubro!$I$28</f>
        <v>*</v>
      </c>
      <c r="Z8" s="89" t="str">
        <f>[46]Outubro!$I$29</f>
        <v>*</v>
      </c>
      <c r="AA8" s="89" t="str">
        <f>[46]Outubro!$I$30</f>
        <v>*</v>
      </c>
      <c r="AB8" s="89" t="str">
        <f>[46]Outubro!$I$31</f>
        <v>*</v>
      </c>
      <c r="AC8" s="89" t="str">
        <f>[46]Outubro!$I$32</f>
        <v>*</v>
      </c>
      <c r="AD8" s="89" t="str">
        <f>[46]Outubro!$I$33</f>
        <v>*</v>
      </c>
      <c r="AE8" s="89" t="str">
        <f>[46]Outubro!$I$34</f>
        <v>*</v>
      </c>
      <c r="AF8" s="89" t="str">
        <f>[46]Outubro!$I$35</f>
        <v>*</v>
      </c>
      <c r="AG8" s="86" t="str">
        <f>[46]Outubro!$I$36</f>
        <v>*</v>
      </c>
    </row>
    <row r="9" spans="1:38" x14ac:dyDescent="0.2">
      <c r="A9" s="77" t="s">
        <v>146</v>
      </c>
      <c r="B9" s="11" t="str">
        <f>[47]Outubro!$I$5</f>
        <v>*</v>
      </c>
      <c r="C9" s="11" t="str">
        <f>[47]Outubro!$I$6</f>
        <v>*</v>
      </c>
      <c r="D9" s="11" t="str">
        <f>[47]Outubro!$I$7</f>
        <v>*</v>
      </c>
      <c r="E9" s="11" t="str">
        <f>[47]Outubro!$I$8</f>
        <v>*</v>
      </c>
      <c r="F9" s="11" t="str">
        <f>[47]Outubro!$I$9</f>
        <v>*</v>
      </c>
      <c r="G9" s="11" t="str">
        <f>[47]Outubro!$I$10</f>
        <v>*</v>
      </c>
      <c r="H9" s="11" t="str">
        <f>[47]Outubro!$I$11</f>
        <v>*</v>
      </c>
      <c r="I9" s="11" t="str">
        <f>[47]Outubro!$I$12</f>
        <v>*</v>
      </c>
      <c r="J9" s="11" t="str">
        <f>[47]Outubro!$I$13</f>
        <v>*</v>
      </c>
      <c r="K9" s="11" t="str">
        <f>[47]Outubro!$I$14</f>
        <v>*</v>
      </c>
      <c r="L9" s="11" t="str">
        <f>[47]Outubro!$I$15</f>
        <v>*</v>
      </c>
      <c r="M9" s="11" t="str">
        <f>[47]Outubro!$I$16</f>
        <v>*</v>
      </c>
      <c r="N9" s="11" t="str">
        <f>[47]Outubro!$I$17</f>
        <v>*</v>
      </c>
      <c r="O9" s="11" t="str">
        <f>[47]Outubro!$I$18</f>
        <v>*</v>
      </c>
      <c r="P9" s="11" t="str">
        <f>[47]Outubro!$I$19</f>
        <v>*</v>
      </c>
      <c r="Q9" s="11" t="str">
        <f>[47]Outubro!$I$20</f>
        <v>*</v>
      </c>
      <c r="R9" s="11" t="str">
        <f>[47]Outubro!$I$21</f>
        <v>*</v>
      </c>
      <c r="S9" s="11" t="str">
        <f>[47]Outubro!$I$22</f>
        <v>*</v>
      </c>
      <c r="T9" s="89" t="str">
        <f>[47]Outubro!$I$23</f>
        <v>*</v>
      </c>
      <c r="U9" s="89" t="str">
        <f>[47]Outubro!$I$24</f>
        <v>*</v>
      </c>
      <c r="V9" s="89" t="str">
        <f>[47]Outubro!$I$25</f>
        <v>*</v>
      </c>
      <c r="W9" s="89" t="str">
        <f>[47]Outubro!$I$26</f>
        <v>*</v>
      </c>
      <c r="X9" s="89" t="str">
        <f>[47]Outubro!$I$27</f>
        <v>*</v>
      </c>
      <c r="Y9" s="89" t="str">
        <f>[47]Outubro!$I$28</f>
        <v>*</v>
      </c>
      <c r="Z9" s="89" t="str">
        <f>[47]Outubro!$I$29</f>
        <v>*</v>
      </c>
      <c r="AA9" s="89" t="str">
        <f>[47]Outubro!$I$30</f>
        <v>*</v>
      </c>
      <c r="AB9" s="89" t="str">
        <f>[47]Outubro!$I$31</f>
        <v>*</v>
      </c>
      <c r="AC9" s="89" t="str">
        <f>[47]Outubro!$I$32</f>
        <v>*</v>
      </c>
      <c r="AD9" s="89" t="str">
        <f>[47]Outubro!$I$33</f>
        <v>*</v>
      </c>
      <c r="AE9" s="89" t="str">
        <f>[47]Outubro!$I$34</f>
        <v>*</v>
      </c>
      <c r="AF9" s="89" t="str">
        <f>[47]Outubro!$I$35</f>
        <v>*</v>
      </c>
      <c r="AG9" s="94" t="str">
        <f>[47]Outubro!$I$36</f>
        <v>*</v>
      </c>
    </row>
    <row r="10" spans="1:38" x14ac:dyDescent="0.2">
      <c r="A10" s="77" t="s">
        <v>91</v>
      </c>
      <c r="B10" s="11" t="str">
        <f>[48]Outubro!$I$5</f>
        <v>*</v>
      </c>
      <c r="C10" s="11" t="str">
        <f>[48]Outubro!$I$6</f>
        <v>*</v>
      </c>
      <c r="D10" s="11" t="str">
        <f>[48]Outubro!$I$7</f>
        <v>*</v>
      </c>
      <c r="E10" s="11" t="str">
        <f>[48]Outubro!$I$8</f>
        <v>*</v>
      </c>
      <c r="F10" s="11" t="str">
        <f>[48]Outubro!$I$9</f>
        <v>*</v>
      </c>
      <c r="G10" s="11" t="str">
        <f>[48]Outubro!$I$10</f>
        <v>*</v>
      </c>
      <c r="H10" s="11" t="str">
        <f>[48]Outubro!$I$11</f>
        <v>*</v>
      </c>
      <c r="I10" s="11" t="str">
        <f>[48]Outubro!$I$12</f>
        <v>*</v>
      </c>
      <c r="J10" s="11" t="str">
        <f>[48]Outubro!$I$13</f>
        <v>*</v>
      </c>
      <c r="K10" s="11" t="str">
        <f>[48]Outubro!$I$14</f>
        <v>*</v>
      </c>
      <c r="L10" s="11" t="str">
        <f>[48]Outubro!$I$15</f>
        <v>*</v>
      </c>
      <c r="M10" s="11" t="str">
        <f>[48]Outubro!$I$16</f>
        <v>*</v>
      </c>
      <c r="N10" s="11" t="str">
        <f>[48]Outubro!$I$17</f>
        <v>*</v>
      </c>
      <c r="O10" s="11" t="str">
        <f>[48]Outubro!$I$18</f>
        <v>*</v>
      </c>
      <c r="P10" s="11" t="str">
        <f>[48]Outubro!$I$19</f>
        <v>*</v>
      </c>
      <c r="Q10" s="11" t="str">
        <f>[48]Outubro!$I$20</f>
        <v>*</v>
      </c>
      <c r="R10" s="11" t="str">
        <f>[48]Outubro!$I$21</f>
        <v>*</v>
      </c>
      <c r="S10" s="11" t="str">
        <f>[48]Outubro!$I$22</f>
        <v>*</v>
      </c>
      <c r="T10" s="89" t="str">
        <f>[48]Outubro!$I$23</f>
        <v>*</v>
      </c>
      <c r="U10" s="89" t="str">
        <f>[48]Outubro!$I$24</f>
        <v>*</v>
      </c>
      <c r="V10" s="89" t="str">
        <f>[48]Outubro!$I$25</f>
        <v>*</v>
      </c>
      <c r="W10" s="89" t="str">
        <f>[48]Outubro!$I$26</f>
        <v>*</v>
      </c>
      <c r="X10" s="89" t="str">
        <f>[48]Outubro!$I$27</f>
        <v>*</v>
      </c>
      <c r="Y10" s="89" t="str">
        <f>[48]Outubro!$I$28</f>
        <v>*</v>
      </c>
      <c r="Z10" s="89" t="str">
        <f>[48]Outubro!$I$29</f>
        <v>*</v>
      </c>
      <c r="AA10" s="89" t="str">
        <f>[48]Outubro!$I$30</f>
        <v>*</v>
      </c>
      <c r="AB10" s="89" t="str">
        <f>[48]Outubro!$I$31</f>
        <v>*</v>
      </c>
      <c r="AC10" s="89" t="str">
        <f>[48]Outubro!$I$32</f>
        <v>*</v>
      </c>
      <c r="AD10" s="89" t="str">
        <f>[48]Outubro!$I$33</f>
        <v>*</v>
      </c>
      <c r="AE10" s="89" t="str">
        <f>[48]Outubro!$I$34</f>
        <v>*</v>
      </c>
      <c r="AF10" s="89" t="str">
        <f>[48]Outubro!$I$35</f>
        <v>*</v>
      </c>
      <c r="AG10" s="94" t="str">
        <f>[48]Outubro!$I$36</f>
        <v>*</v>
      </c>
    </row>
    <row r="11" spans="1:38" x14ac:dyDescent="0.2">
      <c r="A11" s="77" t="s">
        <v>49</v>
      </c>
      <c r="B11" s="11" t="str">
        <f>[49]Outubro!$I$5</f>
        <v>*</v>
      </c>
      <c r="C11" s="11" t="str">
        <f>[49]Outubro!$I$6</f>
        <v>*</v>
      </c>
      <c r="D11" s="11" t="str">
        <f>[49]Outubro!$I$7</f>
        <v>*</v>
      </c>
      <c r="E11" s="11" t="str">
        <f>[49]Outubro!$I$8</f>
        <v>*</v>
      </c>
      <c r="F11" s="11" t="str">
        <f>[49]Outubro!$I$9</f>
        <v>*</v>
      </c>
      <c r="G11" s="11" t="str">
        <f>[49]Outubro!$I$10</f>
        <v>*</v>
      </c>
      <c r="H11" s="11" t="str">
        <f>[49]Outubro!$I$11</f>
        <v>*</v>
      </c>
      <c r="I11" s="11" t="str">
        <f>[49]Outubro!$I$12</f>
        <v>*</v>
      </c>
      <c r="J11" s="11" t="str">
        <f>[49]Outubro!$I$13</f>
        <v>*</v>
      </c>
      <c r="K11" s="11" t="str">
        <f>[49]Outubro!$I$14</f>
        <v>*</v>
      </c>
      <c r="L11" s="11" t="str">
        <f>[49]Outubro!$I$15</f>
        <v>*</v>
      </c>
      <c r="M11" s="11" t="str">
        <f>[49]Outubro!$I$16</f>
        <v>*</v>
      </c>
      <c r="N11" s="11" t="str">
        <f>[49]Outubro!$I$17</f>
        <v>*</v>
      </c>
      <c r="O11" s="11" t="str">
        <f>[49]Outubro!$I$18</f>
        <v>*</v>
      </c>
      <c r="P11" s="11" t="str">
        <f>[49]Outubro!$I$19</f>
        <v>*</v>
      </c>
      <c r="Q11" s="11" t="str">
        <f>[49]Outubro!$I$20</f>
        <v>*</v>
      </c>
      <c r="R11" s="11" t="str">
        <f>[49]Outubro!$I$21</f>
        <v>*</v>
      </c>
      <c r="S11" s="11" t="str">
        <f>[49]Outubro!$I$22</f>
        <v>*</v>
      </c>
      <c r="T11" s="89" t="str">
        <f>[49]Outubro!$I$23</f>
        <v>*</v>
      </c>
      <c r="U11" s="89" t="str">
        <f>[49]Outubro!$I$24</f>
        <v>*</v>
      </c>
      <c r="V11" s="89" t="str">
        <f>[49]Outubro!$I$25</f>
        <v>*</v>
      </c>
      <c r="W11" s="89" t="str">
        <f>[49]Outubro!$I$26</f>
        <v>*</v>
      </c>
      <c r="X11" s="89" t="str">
        <f>[49]Outubro!$I$27</f>
        <v>*</v>
      </c>
      <c r="Y11" s="89" t="str">
        <f>[49]Outubro!$I$28</f>
        <v>*</v>
      </c>
      <c r="Z11" s="89" t="str">
        <f>[49]Outubro!$I$29</f>
        <v>*</v>
      </c>
      <c r="AA11" s="89" t="str">
        <f>[49]Outubro!$I$30</f>
        <v>*</v>
      </c>
      <c r="AB11" s="89" t="str">
        <f>[49]Outubro!$I$31</f>
        <v>*</v>
      </c>
      <c r="AC11" s="89" t="str">
        <f>[49]Outubro!$I$32</f>
        <v>*</v>
      </c>
      <c r="AD11" s="89" t="str">
        <f>[49]Outubro!$I$33</f>
        <v>*</v>
      </c>
      <c r="AE11" s="89" t="str">
        <f>[49]Outubro!$I$34</f>
        <v>*</v>
      </c>
      <c r="AF11" s="89" t="str">
        <f>[49]Outubro!$I$35</f>
        <v>*</v>
      </c>
      <c r="AG11" s="86" t="str">
        <f>[49]Outubro!$I$36</f>
        <v>*</v>
      </c>
    </row>
    <row r="12" spans="1:38" x14ac:dyDescent="0.2">
      <c r="A12" s="77" t="s">
        <v>31</v>
      </c>
      <c r="B12" s="92" t="str">
        <f>[50]Outubro!$I$5</f>
        <v>*</v>
      </c>
      <c r="C12" s="92" t="str">
        <f>[50]Outubro!$I$6</f>
        <v>*</v>
      </c>
      <c r="D12" s="92" t="str">
        <f>[50]Outubro!$I$7</f>
        <v>*</v>
      </c>
      <c r="E12" s="92" t="str">
        <f>[50]Outubro!$I$8</f>
        <v>*</v>
      </c>
      <c r="F12" s="92" t="str">
        <f>[50]Outubro!$I$9</f>
        <v>*</v>
      </c>
      <c r="G12" s="92" t="str">
        <f>[50]Outubro!$I$10</f>
        <v>*</v>
      </c>
      <c r="H12" s="92" t="str">
        <f>[50]Outubro!$I$11</f>
        <v>*</v>
      </c>
      <c r="I12" s="92" t="str">
        <f>[50]Outubro!$I$12</f>
        <v>*</v>
      </c>
      <c r="J12" s="92" t="str">
        <f>[50]Outubro!$I$13</f>
        <v>*</v>
      </c>
      <c r="K12" s="92" t="str">
        <f>[50]Outubro!$I$14</f>
        <v>*</v>
      </c>
      <c r="L12" s="92" t="str">
        <f>[50]Outubro!$I$15</f>
        <v>*</v>
      </c>
      <c r="M12" s="92" t="str">
        <f>[50]Outubro!$I$16</f>
        <v>*</v>
      </c>
      <c r="N12" s="92" t="str">
        <f>[50]Outubro!$I$17</f>
        <v>*</v>
      </c>
      <c r="O12" s="92" t="str">
        <f>[50]Outubro!$I$18</f>
        <v>*</v>
      </c>
      <c r="P12" s="92" t="str">
        <f>[50]Outubro!$I$19</f>
        <v>*</v>
      </c>
      <c r="Q12" s="92" t="str">
        <f>[50]Outubro!$I$20</f>
        <v>*</v>
      </c>
      <c r="R12" s="92" t="str">
        <f>[50]Outubro!$I$21</f>
        <v>*</v>
      </c>
      <c r="S12" s="92" t="str">
        <f>[50]Outubro!$I$22</f>
        <v>*</v>
      </c>
      <c r="T12" s="89" t="str">
        <f>[50]Outubro!$I$23</f>
        <v>*</v>
      </c>
      <c r="U12" s="89" t="str">
        <f>[50]Outubro!$I$24</f>
        <v>*</v>
      </c>
      <c r="V12" s="89" t="str">
        <f>[50]Outubro!$I$25</f>
        <v>*</v>
      </c>
      <c r="W12" s="89" t="str">
        <f>[50]Outubro!$I$26</f>
        <v>*</v>
      </c>
      <c r="X12" s="89" t="str">
        <f>[50]Outubro!$I$27</f>
        <v>*</v>
      </c>
      <c r="Y12" s="89" t="str">
        <f>[50]Outubro!$I$28</f>
        <v>*</v>
      </c>
      <c r="Z12" s="89" t="str">
        <f>[50]Outubro!$I$29</f>
        <v>*</v>
      </c>
      <c r="AA12" s="89" t="str">
        <f>[50]Outubro!$I$30</f>
        <v>*</v>
      </c>
      <c r="AB12" s="89" t="str">
        <f>[50]Outubro!$I$31</f>
        <v>*</v>
      </c>
      <c r="AC12" s="89" t="str">
        <f>[50]Outubro!$I$32</f>
        <v>*</v>
      </c>
      <c r="AD12" s="89" t="str">
        <f>[50]Outubro!$I$33</f>
        <v>*</v>
      </c>
      <c r="AE12" s="89" t="str">
        <f>[50]Outubro!$I$34</f>
        <v>*</v>
      </c>
      <c r="AF12" s="89" t="str">
        <f>[50]Outubro!$I$35</f>
        <v>*</v>
      </c>
      <c r="AG12" s="86" t="str">
        <f>[50]Outubro!$I$36</f>
        <v>*</v>
      </c>
      <c r="AJ12" t="s">
        <v>35</v>
      </c>
    </row>
    <row r="13" spans="1:38" x14ac:dyDescent="0.2">
      <c r="A13" s="77" t="s">
        <v>94</v>
      </c>
      <c r="B13" s="11" t="str">
        <f>[51]Outubro!$I$5</f>
        <v>*</v>
      </c>
      <c r="C13" s="11" t="str">
        <f>[51]Outubro!$I$6</f>
        <v>*</v>
      </c>
      <c r="D13" s="11" t="str">
        <f>[51]Outubro!$I$7</f>
        <v>*</v>
      </c>
      <c r="E13" s="11" t="str">
        <f>[51]Outubro!$I$8</f>
        <v>*</v>
      </c>
      <c r="F13" s="11" t="str">
        <f>[51]Outubro!$I$9</f>
        <v>*</v>
      </c>
      <c r="G13" s="11" t="str">
        <f>[51]Outubro!$I$10</f>
        <v>*</v>
      </c>
      <c r="H13" s="11" t="str">
        <f>[51]Outubro!$I$11</f>
        <v>*</v>
      </c>
      <c r="I13" s="11" t="str">
        <f>[51]Outubro!$I$12</f>
        <v>*</v>
      </c>
      <c r="J13" s="11" t="str">
        <f>[51]Outubro!$I$13</f>
        <v>*</v>
      </c>
      <c r="K13" s="11" t="str">
        <f>[51]Outubro!$I$14</f>
        <v>*</v>
      </c>
      <c r="L13" s="11" t="str">
        <f>[51]Outubro!$I$15</f>
        <v>*</v>
      </c>
      <c r="M13" s="11" t="str">
        <f>[51]Outubro!$I$16</f>
        <v>*</v>
      </c>
      <c r="N13" s="11" t="str">
        <f>[51]Outubro!$I$17</f>
        <v>*</v>
      </c>
      <c r="O13" s="11" t="str">
        <f>[51]Outubro!$I$18</f>
        <v>*</v>
      </c>
      <c r="P13" s="11" t="str">
        <f>[51]Outubro!$I$19</f>
        <v>*</v>
      </c>
      <c r="Q13" s="11" t="str">
        <f>[51]Outubro!$I$20</f>
        <v>*</v>
      </c>
      <c r="R13" s="11" t="str">
        <f>[51]Outubro!$I$21</f>
        <v>*</v>
      </c>
      <c r="S13" s="11" t="str">
        <f>[51]Outubro!$I$22</f>
        <v>*</v>
      </c>
      <c r="T13" s="11" t="str">
        <f>[51]Outubro!$I$23</f>
        <v>*</v>
      </c>
      <c r="U13" s="11" t="str">
        <f>[51]Outubro!$I$24</f>
        <v>*</v>
      </c>
      <c r="V13" s="11" t="str">
        <f>[51]Outubro!$I$25</f>
        <v>*</v>
      </c>
      <c r="W13" s="11" t="str">
        <f>[51]Outubro!$I$26</f>
        <v>*</v>
      </c>
      <c r="X13" s="11" t="str">
        <f>[51]Outubro!$I$27</f>
        <v>*</v>
      </c>
      <c r="Y13" s="11" t="str">
        <f>[51]Outubro!$I$28</f>
        <v>*</v>
      </c>
      <c r="Z13" s="11" t="str">
        <f>[51]Outubro!$I$29</f>
        <v>*</v>
      </c>
      <c r="AA13" s="11" t="str">
        <f>[51]Outubro!$I$30</f>
        <v>*</v>
      </c>
      <c r="AB13" s="11" t="str">
        <f>[51]Outubro!$I$31</f>
        <v>*</v>
      </c>
      <c r="AC13" s="11" t="str">
        <f>[51]Outubro!$I$32</f>
        <v>*</v>
      </c>
      <c r="AD13" s="11" t="str">
        <f>[51]Outubro!$I$33</f>
        <v>*</v>
      </c>
      <c r="AE13" s="11" t="str">
        <f>[51]Outubro!$I$34</f>
        <v>*</v>
      </c>
      <c r="AF13" s="11" t="str">
        <f>[51]Outubro!$I$35</f>
        <v>*</v>
      </c>
      <c r="AG13" s="94" t="str">
        <f>[51]Outubro!$I$36</f>
        <v>*</v>
      </c>
      <c r="AL13" t="s">
        <v>35</v>
      </c>
    </row>
    <row r="14" spans="1:38" x14ac:dyDescent="0.2">
      <c r="A14" s="77" t="s">
        <v>98</v>
      </c>
      <c r="B14" s="92" t="str">
        <f>[52]Outubro!$I$5</f>
        <v>*</v>
      </c>
      <c r="C14" s="92" t="str">
        <f>[52]Outubro!$I$6</f>
        <v>*</v>
      </c>
      <c r="D14" s="92" t="str">
        <f>[52]Outubro!$I$7</f>
        <v>*</v>
      </c>
      <c r="E14" s="92" t="str">
        <f>[52]Outubro!$I$8</f>
        <v>*</v>
      </c>
      <c r="F14" s="92" t="str">
        <f>[52]Outubro!$I$9</f>
        <v>*</v>
      </c>
      <c r="G14" s="92" t="str">
        <f>[52]Outubro!$I$10</f>
        <v>*</v>
      </c>
      <c r="H14" s="92" t="str">
        <f>[52]Outubro!$I$11</f>
        <v>*</v>
      </c>
      <c r="I14" s="92" t="str">
        <f>[52]Outubro!$I$12</f>
        <v>*</v>
      </c>
      <c r="J14" s="92" t="str">
        <f>[52]Outubro!$I$13</f>
        <v>*</v>
      </c>
      <c r="K14" s="92" t="str">
        <f>[52]Outubro!$I$14</f>
        <v>*</v>
      </c>
      <c r="L14" s="92" t="str">
        <f>[52]Outubro!$I$15</f>
        <v>*</v>
      </c>
      <c r="M14" s="92" t="str">
        <f>[52]Outubro!$I$16</f>
        <v>*</v>
      </c>
      <c r="N14" s="92" t="str">
        <f>[52]Outubro!$I$17</f>
        <v>*</v>
      </c>
      <c r="O14" s="92" t="str">
        <f>[52]Outubro!$I$18</f>
        <v>*</v>
      </c>
      <c r="P14" s="92" t="str">
        <f>[52]Outubro!$I$19</f>
        <v>*</v>
      </c>
      <c r="Q14" s="92" t="str">
        <f>[52]Outubro!$I$20</f>
        <v>*</v>
      </c>
      <c r="R14" s="92" t="str">
        <f>[52]Outubro!$I$21</f>
        <v>*</v>
      </c>
      <c r="S14" s="92" t="str">
        <f>[52]Outubro!$I$22</f>
        <v>*</v>
      </c>
      <c r="T14" s="89" t="str">
        <f>[52]Outubro!$I$23</f>
        <v>*</v>
      </c>
      <c r="U14" s="89" t="str">
        <f>[52]Outubro!$I$24</f>
        <v>*</v>
      </c>
      <c r="V14" s="89" t="str">
        <f>[52]Outubro!$I$25</f>
        <v>*</v>
      </c>
      <c r="W14" s="89" t="str">
        <f>[52]Outubro!$I$26</f>
        <v>*</v>
      </c>
      <c r="X14" s="89" t="str">
        <f>[52]Outubro!$I$27</f>
        <v>*</v>
      </c>
      <c r="Y14" s="89" t="str">
        <f>[52]Outubro!$I$28</f>
        <v>*</v>
      </c>
      <c r="Z14" s="89" t="str">
        <f>[52]Outubro!$I$29</f>
        <v>*</v>
      </c>
      <c r="AA14" s="89" t="str">
        <f>[52]Outubro!$I$30</f>
        <v>*</v>
      </c>
      <c r="AB14" s="89" t="str">
        <f>[52]Outubro!$I$31</f>
        <v>*</v>
      </c>
      <c r="AC14" s="89" t="str">
        <f>[52]Outubro!$I$32</f>
        <v>*</v>
      </c>
      <c r="AD14" s="89" t="str">
        <f>[52]Outubro!$I$33</f>
        <v>*</v>
      </c>
      <c r="AE14" s="89" t="str">
        <f>[52]Outubro!$I$34</f>
        <v>*</v>
      </c>
      <c r="AF14" s="89" t="str">
        <f>[52]Outubro!$I$35</f>
        <v>*</v>
      </c>
      <c r="AG14" s="94" t="str">
        <f>[52]Outubro!$I$36</f>
        <v>*</v>
      </c>
    </row>
    <row r="15" spans="1:38" x14ac:dyDescent="0.2">
      <c r="A15" s="77" t="s">
        <v>101</v>
      </c>
      <c r="B15" s="92" t="str">
        <f>[53]Outubro!$I$5</f>
        <v>*</v>
      </c>
      <c r="C15" s="92" t="str">
        <f>[53]Outubro!$I$6</f>
        <v>*</v>
      </c>
      <c r="D15" s="92" t="str">
        <f>[53]Outubro!$I$7</f>
        <v>*</v>
      </c>
      <c r="E15" s="92" t="str">
        <f>[53]Outubro!$I$8</f>
        <v>*</v>
      </c>
      <c r="F15" s="92" t="str">
        <f>[53]Outubro!$I$9</f>
        <v>*</v>
      </c>
      <c r="G15" s="92" t="str">
        <f>[53]Outubro!$I$10</f>
        <v>*</v>
      </c>
      <c r="H15" s="92" t="str">
        <f>[53]Outubro!$I$11</f>
        <v>*</v>
      </c>
      <c r="I15" s="92" t="str">
        <f>[53]Outubro!$I$12</f>
        <v>*</v>
      </c>
      <c r="J15" s="92" t="str">
        <f>[53]Outubro!$I$13</f>
        <v>*</v>
      </c>
      <c r="K15" s="92" t="str">
        <f>[53]Outubro!$I$14</f>
        <v>*</v>
      </c>
      <c r="L15" s="92" t="str">
        <f>[53]Outubro!$I$15</f>
        <v>*</v>
      </c>
      <c r="M15" s="92" t="str">
        <f>[53]Outubro!$I$16</f>
        <v>*</v>
      </c>
      <c r="N15" s="92" t="str">
        <f>[53]Outubro!$I$17</f>
        <v>*</v>
      </c>
      <c r="O15" s="92" t="str">
        <f>[53]Outubro!$I$18</f>
        <v>*</v>
      </c>
      <c r="P15" s="92" t="str">
        <f>[53]Outubro!$I$19</f>
        <v>*</v>
      </c>
      <c r="Q15" s="92" t="str">
        <f>[53]Outubro!$I$20</f>
        <v>*</v>
      </c>
      <c r="R15" s="92" t="str">
        <f>[53]Outubro!$I$21</f>
        <v>*</v>
      </c>
      <c r="S15" s="92" t="str">
        <f>[53]Outubro!$I$22</f>
        <v>*</v>
      </c>
      <c r="T15" s="89" t="str">
        <f>[53]Outubro!$I$23</f>
        <v>*</v>
      </c>
      <c r="U15" s="89" t="str">
        <f>[53]Outubro!$I$24</f>
        <v>*</v>
      </c>
      <c r="V15" s="92" t="str">
        <f>[53]Outubro!$I$25</f>
        <v>*</v>
      </c>
      <c r="W15" s="89" t="str">
        <f>[53]Outubro!$I$26</f>
        <v>*</v>
      </c>
      <c r="X15" s="89" t="str">
        <f>[53]Outubro!$I$27</f>
        <v>*</v>
      </c>
      <c r="Y15" s="89" t="str">
        <f>[53]Outubro!$I$28</f>
        <v>*</v>
      </c>
      <c r="Z15" s="89" t="str">
        <f>[53]Outubro!$I$29</f>
        <v>*</v>
      </c>
      <c r="AA15" s="89" t="str">
        <f>[53]Outubro!$I$30</f>
        <v>*</v>
      </c>
      <c r="AB15" s="89" t="str">
        <f>[53]Outubro!$I$31</f>
        <v>*</v>
      </c>
      <c r="AC15" s="89" t="str">
        <f>[53]Outubro!$I$32</f>
        <v>*</v>
      </c>
      <c r="AD15" s="89" t="str">
        <f>[53]Outubro!$I$33</f>
        <v>*</v>
      </c>
      <c r="AE15" s="89" t="str">
        <f>[53]Outubro!$I$34</f>
        <v>*</v>
      </c>
      <c r="AF15" s="89" t="str">
        <f>[53]Outubro!$I$35</f>
        <v>*</v>
      </c>
      <c r="AG15" s="94" t="str">
        <f>[53]Outubro!$I$36</f>
        <v>*</v>
      </c>
    </row>
    <row r="16" spans="1:38" x14ac:dyDescent="0.2">
      <c r="A16" s="77" t="s">
        <v>147</v>
      </c>
      <c r="B16" s="92" t="str">
        <f>[54]Outubro!$I$5</f>
        <v>*</v>
      </c>
      <c r="C16" s="92" t="str">
        <f>[54]Outubro!$I$6</f>
        <v>*</v>
      </c>
      <c r="D16" s="92" t="str">
        <f>[54]Outubro!$I$7</f>
        <v>*</v>
      </c>
      <c r="E16" s="92" t="str">
        <f>[54]Outubro!$I$8</f>
        <v>*</v>
      </c>
      <c r="F16" s="92" t="str">
        <f>[54]Outubro!$I$9</f>
        <v>*</v>
      </c>
      <c r="G16" s="92" t="str">
        <f>[54]Outubro!$I$10</f>
        <v>*</v>
      </c>
      <c r="H16" s="92" t="str">
        <f>[54]Outubro!$I$11</f>
        <v>*</v>
      </c>
      <c r="I16" s="92" t="str">
        <f>[54]Outubro!$I$12</f>
        <v>*</v>
      </c>
      <c r="J16" s="92" t="str">
        <f>[54]Outubro!$I$13</f>
        <v>*</v>
      </c>
      <c r="K16" s="92" t="str">
        <f>[54]Outubro!$I$14</f>
        <v>*</v>
      </c>
      <c r="L16" s="92" t="str">
        <f>[54]Outubro!$I$15</f>
        <v>*</v>
      </c>
      <c r="M16" s="92" t="str">
        <f>[54]Outubro!$I$16</f>
        <v>*</v>
      </c>
      <c r="N16" s="92" t="str">
        <f>[54]Outubro!$I$17</f>
        <v>*</v>
      </c>
      <c r="O16" s="92" t="str">
        <f>[54]Outubro!$I$18</f>
        <v>*</v>
      </c>
      <c r="P16" s="92" t="str">
        <f>[54]Outubro!$I$19</f>
        <v>*</v>
      </c>
      <c r="Q16" s="92" t="str">
        <f>[54]Outubro!$I$20</f>
        <v>*</v>
      </c>
      <c r="R16" s="92" t="str">
        <f>[54]Outubro!$I$21</f>
        <v>*</v>
      </c>
      <c r="S16" s="92" t="str">
        <f>[54]Outubro!$I$22</f>
        <v>*</v>
      </c>
      <c r="T16" s="89" t="str">
        <f>[54]Outubro!$I$23</f>
        <v>*</v>
      </c>
      <c r="U16" s="89" t="str">
        <f>[54]Outubro!$I$24</f>
        <v>*</v>
      </c>
      <c r="V16" s="89" t="str">
        <f>[54]Outubro!$I$25</f>
        <v>*</v>
      </c>
      <c r="W16" s="89" t="str">
        <f>[54]Outubro!$I$26</f>
        <v>*</v>
      </c>
      <c r="X16" s="89" t="str">
        <f>[54]Outubro!$I$27</f>
        <v>*</v>
      </c>
      <c r="Y16" s="89" t="str">
        <f>[54]Outubro!$I$28</f>
        <v>*</v>
      </c>
      <c r="Z16" s="89" t="str">
        <f>[54]Outubro!$I$29</f>
        <v>*</v>
      </c>
      <c r="AA16" s="89" t="str">
        <f>[54]Outubro!$I$30</f>
        <v>*</v>
      </c>
      <c r="AB16" s="89" t="str">
        <f>[54]Outubro!$I$31</f>
        <v>*</v>
      </c>
      <c r="AC16" s="89" t="str">
        <f>[54]Outubro!$I$32</f>
        <v>*</v>
      </c>
      <c r="AD16" s="89" t="str">
        <f>[54]Outubro!$I$33</f>
        <v>*</v>
      </c>
      <c r="AE16" s="89" t="str">
        <f>[54]Outubro!$I$34</f>
        <v>*</v>
      </c>
      <c r="AF16" s="89" t="str">
        <f>[54]Outubro!$I$35</f>
        <v>*</v>
      </c>
      <c r="AG16" s="94" t="str">
        <f>[54]Outubro!$I$36</f>
        <v>*</v>
      </c>
      <c r="AJ16" t="s">
        <v>35</v>
      </c>
    </row>
    <row r="17" spans="1:40" x14ac:dyDescent="0.2">
      <c r="A17" s="77" t="s">
        <v>2</v>
      </c>
      <c r="B17" s="92" t="str">
        <f>[55]Outubro!$I$5</f>
        <v>*</v>
      </c>
      <c r="C17" s="92" t="str">
        <f>[55]Outubro!$I$6</f>
        <v>*</v>
      </c>
      <c r="D17" s="92" t="str">
        <f>[55]Outubro!$I$7</f>
        <v>*</v>
      </c>
      <c r="E17" s="92" t="str">
        <f>[55]Outubro!$I$8</f>
        <v>*</v>
      </c>
      <c r="F17" s="92" t="str">
        <f>[55]Outubro!$I$9</f>
        <v>*</v>
      </c>
      <c r="G17" s="92" t="str">
        <f>[55]Outubro!$I$10</f>
        <v>*</v>
      </c>
      <c r="H17" s="92" t="str">
        <f>[55]Outubro!$I$11</f>
        <v>*</v>
      </c>
      <c r="I17" s="92" t="str">
        <f>[55]Outubro!$I$12</f>
        <v>*</v>
      </c>
      <c r="J17" s="92" t="str">
        <f>[55]Outubro!$I$13</f>
        <v>*</v>
      </c>
      <c r="K17" s="92" t="str">
        <f>[55]Outubro!$I$14</f>
        <v>*</v>
      </c>
      <c r="L17" s="92" t="str">
        <f>[55]Outubro!$I$15</f>
        <v>*</v>
      </c>
      <c r="M17" s="92" t="str">
        <f>[55]Outubro!$I$16</f>
        <v>*</v>
      </c>
      <c r="N17" s="92" t="str">
        <f>[55]Outubro!$I$17</f>
        <v>*</v>
      </c>
      <c r="O17" s="92" t="str">
        <f>[55]Outubro!$I$18</f>
        <v>*</v>
      </c>
      <c r="P17" s="92" t="str">
        <f>[55]Outubro!$I$19</f>
        <v>*</v>
      </c>
      <c r="Q17" s="92" t="str">
        <f>[55]Outubro!$I$20</f>
        <v>*</v>
      </c>
      <c r="R17" s="92" t="str">
        <f>[55]Outubro!$I$21</f>
        <v>*</v>
      </c>
      <c r="S17" s="92" t="str">
        <f>[55]Outubro!$I$22</f>
        <v>*</v>
      </c>
      <c r="T17" s="89" t="str">
        <f>[55]Outubro!$I$23</f>
        <v>*</v>
      </c>
      <c r="U17" s="89" t="str">
        <f>[55]Outubro!$I$24</f>
        <v>*</v>
      </c>
      <c r="V17" s="92" t="str">
        <f>[55]Outubro!$I$25</f>
        <v>*</v>
      </c>
      <c r="W17" s="89" t="str">
        <f>[55]Outubro!$I$26</f>
        <v>*</v>
      </c>
      <c r="X17" s="89" t="str">
        <f>[55]Outubro!$I$27</f>
        <v>*</v>
      </c>
      <c r="Y17" s="89" t="str">
        <f>[55]Outubro!$I$28</f>
        <v>*</v>
      </c>
      <c r="Z17" s="89" t="str">
        <f>[55]Outubro!$I$29</f>
        <v>*</v>
      </c>
      <c r="AA17" s="89" t="str">
        <f>[55]Outubro!$I$30</f>
        <v>*</v>
      </c>
      <c r="AB17" s="89" t="str">
        <f>[55]Outubro!$I$31</f>
        <v>*</v>
      </c>
      <c r="AC17" s="89" t="str">
        <f>[55]Outubro!$I$32</f>
        <v>*</v>
      </c>
      <c r="AD17" s="89" t="str">
        <f>[55]Outubro!$I$33</f>
        <v>*</v>
      </c>
      <c r="AE17" s="89" t="str">
        <f>[55]Outubro!$I$34</f>
        <v>*</v>
      </c>
      <c r="AF17" s="89" t="str">
        <f>[55]Outubro!$I$35</f>
        <v>*</v>
      </c>
      <c r="AG17" s="86" t="str">
        <f>[55]Outubro!$I$36</f>
        <v>*</v>
      </c>
      <c r="AI17" s="12" t="s">
        <v>35</v>
      </c>
      <c r="AJ17" t="s">
        <v>35</v>
      </c>
    </row>
    <row r="18" spans="1:40" x14ac:dyDescent="0.2">
      <c r="A18" s="77" t="s">
        <v>3</v>
      </c>
      <c r="B18" s="92" t="str">
        <f>[56]Outubro!$I$5</f>
        <v>*</v>
      </c>
      <c r="C18" s="92" t="str">
        <f>[56]Outubro!$I$6</f>
        <v>*</v>
      </c>
      <c r="D18" s="92" t="str">
        <f>[56]Outubro!$I$7</f>
        <v>*</v>
      </c>
      <c r="E18" s="92" t="str">
        <f>[56]Outubro!$I$8</f>
        <v>*</v>
      </c>
      <c r="F18" s="92" t="str">
        <f>[56]Outubro!$I$9</f>
        <v>*</v>
      </c>
      <c r="G18" s="92" t="str">
        <f>[56]Outubro!$I$10</f>
        <v>*</v>
      </c>
      <c r="H18" s="92" t="str">
        <f>[56]Outubro!$I$11</f>
        <v>*</v>
      </c>
      <c r="I18" s="92" t="str">
        <f>[56]Outubro!$I$12</f>
        <v>*</v>
      </c>
      <c r="J18" s="92" t="str">
        <f>[56]Outubro!$I$13</f>
        <v>*</v>
      </c>
      <c r="K18" s="92" t="str">
        <f>[56]Outubro!$I$14</f>
        <v>*</v>
      </c>
      <c r="L18" s="92" t="str">
        <f>[56]Outubro!$I$15</f>
        <v>*</v>
      </c>
      <c r="M18" s="92" t="str">
        <f>[56]Outubro!$I$16</f>
        <v>*</v>
      </c>
      <c r="N18" s="92" t="str">
        <f>[56]Outubro!$I$17</f>
        <v>*</v>
      </c>
      <c r="O18" s="92" t="str">
        <f>[56]Outubro!$I$18</f>
        <v>*</v>
      </c>
      <c r="P18" s="92" t="str">
        <f>[56]Outubro!$I$19</f>
        <v>*</v>
      </c>
      <c r="Q18" s="92" t="str">
        <f>[56]Outubro!$I$20</f>
        <v>*</v>
      </c>
      <c r="R18" s="92" t="str">
        <f>[56]Outubro!$I$21</f>
        <v>*</v>
      </c>
      <c r="S18" s="92" t="str">
        <f>[56]Outubro!$I$22</f>
        <v>*</v>
      </c>
      <c r="T18" s="89" t="str">
        <f>[56]Outubro!$I$23</f>
        <v>*</v>
      </c>
      <c r="U18" s="89" t="str">
        <f>[56]Outubro!$I$24</f>
        <v>*</v>
      </c>
      <c r="V18" s="89" t="str">
        <f>[56]Outubro!$I$25</f>
        <v>*</v>
      </c>
      <c r="W18" s="89" t="str">
        <f>[56]Outubro!$I$26</f>
        <v>*</v>
      </c>
      <c r="X18" s="89" t="str">
        <f>[56]Outubro!$I$27</f>
        <v>*</v>
      </c>
      <c r="Y18" s="89" t="str">
        <f>[56]Outubro!$I$28</f>
        <v>*</v>
      </c>
      <c r="Z18" s="89" t="str">
        <f>[56]Outubro!$I$29</f>
        <v>*</v>
      </c>
      <c r="AA18" s="89" t="str">
        <f>[56]Outubro!$I$30</f>
        <v>*</v>
      </c>
      <c r="AB18" s="89" t="str">
        <f>[56]Outubro!$I$31</f>
        <v>*</v>
      </c>
      <c r="AC18" s="89" t="str">
        <f>[56]Outubro!$I$32</f>
        <v>*</v>
      </c>
      <c r="AD18" s="89" t="str">
        <f>[56]Outubro!$I$33</f>
        <v>*</v>
      </c>
      <c r="AE18" s="89" t="str">
        <f>[56]Outubro!$I$34</f>
        <v>*</v>
      </c>
      <c r="AF18" s="89" t="str">
        <f>[56]Outubro!$I$35</f>
        <v>*</v>
      </c>
      <c r="AG18" s="86" t="str">
        <f>[56]Outubro!$I$36</f>
        <v>*</v>
      </c>
      <c r="AH18" s="12" t="s">
        <v>35</v>
      </c>
      <c r="AI18" s="12" t="s">
        <v>35</v>
      </c>
      <c r="AJ18" t="s">
        <v>35</v>
      </c>
    </row>
    <row r="19" spans="1:40" x14ac:dyDescent="0.2">
      <c r="A19" s="77" t="s">
        <v>4</v>
      </c>
      <c r="B19" s="92" t="str">
        <f>[57]Outubro!$I$5</f>
        <v>*</v>
      </c>
      <c r="C19" s="92" t="str">
        <f>[57]Outubro!$I$6</f>
        <v>*</v>
      </c>
      <c r="D19" s="92" t="str">
        <f>[57]Outubro!$I$7</f>
        <v>*</v>
      </c>
      <c r="E19" s="92" t="str">
        <f>[57]Outubro!$I$8</f>
        <v>*</v>
      </c>
      <c r="F19" s="92" t="str">
        <f>[57]Outubro!$I$9</f>
        <v>*</v>
      </c>
      <c r="G19" s="92" t="str">
        <f>[57]Outubro!$I$10</f>
        <v>*</v>
      </c>
      <c r="H19" s="92" t="str">
        <f>[57]Outubro!$I$11</f>
        <v>*</v>
      </c>
      <c r="I19" s="92" t="str">
        <f>[57]Outubro!$I$12</f>
        <v>*</v>
      </c>
      <c r="J19" s="92" t="str">
        <f>[57]Outubro!$I$13</f>
        <v>*</v>
      </c>
      <c r="K19" s="92" t="str">
        <f>[57]Outubro!$I$14</f>
        <v>*</v>
      </c>
      <c r="L19" s="92" t="str">
        <f>[57]Outubro!$I$15</f>
        <v>*</v>
      </c>
      <c r="M19" s="92" t="str">
        <f>[57]Outubro!$I$16</f>
        <v>*</v>
      </c>
      <c r="N19" s="92" t="str">
        <f>[57]Outubro!$I$17</f>
        <v>*</v>
      </c>
      <c r="O19" s="92" t="str">
        <f>[57]Outubro!$I$18</f>
        <v>*</v>
      </c>
      <c r="P19" s="92" t="str">
        <f>[57]Outubro!$I$19</f>
        <v>*</v>
      </c>
      <c r="Q19" s="92" t="str">
        <f>[57]Outubro!$I$20</f>
        <v>*</v>
      </c>
      <c r="R19" s="92" t="str">
        <f>[57]Outubro!$I$21</f>
        <v>*</v>
      </c>
      <c r="S19" s="92" t="str">
        <f>[57]Outubro!$I$22</f>
        <v>*</v>
      </c>
      <c r="T19" s="89" t="str">
        <f>[57]Outubro!$I$23</f>
        <v>*</v>
      </c>
      <c r="U19" s="89" t="str">
        <f>[57]Outubro!$I$24</f>
        <v>*</v>
      </c>
      <c r="V19" s="89" t="str">
        <f>[57]Outubro!$I$25</f>
        <v>*</v>
      </c>
      <c r="W19" s="89" t="str">
        <f>[57]Outubro!$I$26</f>
        <v>*</v>
      </c>
      <c r="X19" s="89" t="str">
        <f>[57]Outubro!$I$27</f>
        <v>*</v>
      </c>
      <c r="Y19" s="89" t="str">
        <f>[57]Outubro!$I$28</f>
        <v>*</v>
      </c>
      <c r="Z19" s="89" t="str">
        <f>[57]Outubro!$I$29</f>
        <v>*</v>
      </c>
      <c r="AA19" s="89" t="str">
        <f>[57]Outubro!$I$30</f>
        <v>*</v>
      </c>
      <c r="AB19" s="89" t="str">
        <f>[57]Outubro!$I$31</f>
        <v>*</v>
      </c>
      <c r="AC19" s="89" t="str">
        <f>[57]Outubro!$I$32</f>
        <v>*</v>
      </c>
      <c r="AD19" s="89" t="str">
        <f>[57]Outubro!$I$33</f>
        <v>*</v>
      </c>
      <c r="AE19" s="89" t="str">
        <f>[57]Outubro!$I$34</f>
        <v>*</v>
      </c>
      <c r="AF19" s="89" t="str">
        <f>[57]Outubro!$I$35</f>
        <v>*</v>
      </c>
      <c r="AG19" s="86" t="str">
        <f>[57]Outubro!$I$36</f>
        <v>*</v>
      </c>
      <c r="AJ19" t="s">
        <v>35</v>
      </c>
    </row>
    <row r="20" spans="1:40" x14ac:dyDescent="0.2">
      <c r="A20" s="77" t="s">
        <v>5</v>
      </c>
      <c r="B20" s="89" t="str">
        <f>[58]Outubro!$I$5</f>
        <v>*</v>
      </c>
      <c r="C20" s="89" t="str">
        <f>[58]Outubro!$I$6</f>
        <v>*</v>
      </c>
      <c r="D20" s="89" t="str">
        <f>[58]Outubro!$I$7</f>
        <v>*</v>
      </c>
      <c r="E20" s="89" t="str">
        <f>[58]Outubro!$I$8</f>
        <v>*</v>
      </c>
      <c r="F20" s="89" t="str">
        <f>[58]Outubro!$I$9</f>
        <v>*</v>
      </c>
      <c r="G20" s="89" t="str">
        <f>[58]Outubro!$I$10</f>
        <v>*</v>
      </c>
      <c r="H20" s="89" t="str">
        <f>[58]Outubro!$I$11</f>
        <v>*</v>
      </c>
      <c r="I20" s="89" t="str">
        <f>[58]Outubro!$I$12</f>
        <v>*</v>
      </c>
      <c r="J20" s="89" t="str">
        <f>[58]Outubro!$I$13</f>
        <v>*</v>
      </c>
      <c r="K20" s="89" t="str">
        <f>[58]Outubro!$I$14</f>
        <v>*</v>
      </c>
      <c r="L20" s="89" t="str">
        <f>[58]Outubro!$I$15</f>
        <v>*</v>
      </c>
      <c r="M20" s="89" t="str">
        <f>[58]Outubro!$I$16</f>
        <v>*</v>
      </c>
      <c r="N20" s="89" t="str">
        <f>[58]Outubro!$I$17</f>
        <v>*</v>
      </c>
      <c r="O20" s="89" t="str">
        <f>[58]Outubro!$I$18</f>
        <v>*</v>
      </c>
      <c r="P20" s="89" t="str">
        <f>[58]Outubro!$I$19</f>
        <v>*</v>
      </c>
      <c r="Q20" s="89" t="str">
        <f>[58]Outubro!$I$20</f>
        <v>*</v>
      </c>
      <c r="R20" s="89" t="str">
        <f>[58]Outubro!$I$21</f>
        <v>*</v>
      </c>
      <c r="S20" s="89" t="str">
        <f>[58]Outubro!$I$22</f>
        <v>*</v>
      </c>
      <c r="T20" s="89" t="str">
        <f>[58]Outubro!$I$23</f>
        <v>*</v>
      </c>
      <c r="U20" s="89" t="str">
        <f>[58]Outubro!$I$24</f>
        <v>*</v>
      </c>
      <c r="V20" s="89" t="str">
        <f>[58]Outubro!$I$25</f>
        <v>*</v>
      </c>
      <c r="W20" s="89" t="str">
        <f>[58]Outubro!$I$26</f>
        <v>*</v>
      </c>
      <c r="X20" s="89" t="str">
        <f>[58]Outubro!$I$27</f>
        <v>*</v>
      </c>
      <c r="Y20" s="89" t="str">
        <f>[58]Outubro!$I$28</f>
        <v>*</v>
      </c>
      <c r="Z20" s="89" t="str">
        <f>[58]Outubro!$I$29</f>
        <v>*</v>
      </c>
      <c r="AA20" s="89" t="str">
        <f>[58]Outubro!$I$30</f>
        <v>*</v>
      </c>
      <c r="AB20" s="89" t="str">
        <f>[58]Outubro!$I$31</f>
        <v>*</v>
      </c>
      <c r="AC20" s="89" t="str">
        <f>[58]Outubro!$I$32</f>
        <v>*</v>
      </c>
      <c r="AD20" s="89" t="str">
        <f>[58]Outubro!$I$33</f>
        <v>*</v>
      </c>
      <c r="AE20" s="89" t="str">
        <f>[58]Outubro!$I$34</f>
        <v>*</v>
      </c>
      <c r="AF20" s="89" t="str">
        <f>[58]Outubro!$I$35</f>
        <v>*</v>
      </c>
      <c r="AG20" s="86" t="str">
        <f>[58]Outubro!$I$36</f>
        <v>*</v>
      </c>
      <c r="AH20" s="12" t="s">
        <v>35</v>
      </c>
      <c r="AJ20" t="s">
        <v>35</v>
      </c>
      <c r="AK20" t="s">
        <v>35</v>
      </c>
      <c r="AL20" t="s">
        <v>35</v>
      </c>
    </row>
    <row r="21" spans="1:40" x14ac:dyDescent="0.2">
      <c r="A21" s="77" t="s">
        <v>33</v>
      </c>
      <c r="B21" s="89" t="str">
        <f>[59]Outubro!$I$5</f>
        <v>*</v>
      </c>
      <c r="C21" s="89" t="str">
        <f>[59]Outubro!$I$6</f>
        <v>*</v>
      </c>
      <c r="D21" s="89" t="str">
        <f>[59]Outubro!$I$7</f>
        <v>*</v>
      </c>
      <c r="E21" s="89" t="str">
        <f>[59]Outubro!$I$8</f>
        <v>*</v>
      </c>
      <c r="F21" s="89" t="str">
        <f>[59]Outubro!$I$9</f>
        <v>*</v>
      </c>
      <c r="G21" s="89" t="str">
        <f>[59]Outubro!$I$10</f>
        <v>*</v>
      </c>
      <c r="H21" s="89" t="str">
        <f>[59]Outubro!$I$11</f>
        <v>*</v>
      </c>
      <c r="I21" s="89" t="str">
        <f>[59]Outubro!$I$12</f>
        <v>*</v>
      </c>
      <c r="J21" s="89" t="str">
        <f>[59]Outubro!$I$13</f>
        <v>*</v>
      </c>
      <c r="K21" s="89" t="str">
        <f>[59]Outubro!$I$14</f>
        <v>*</v>
      </c>
      <c r="L21" s="89" t="str">
        <f>[59]Outubro!$I$15</f>
        <v>*</v>
      </c>
      <c r="M21" s="89" t="str">
        <f>[59]Outubro!$I$16</f>
        <v>*</v>
      </c>
      <c r="N21" s="89" t="str">
        <f>[59]Outubro!$I$17</f>
        <v>*</v>
      </c>
      <c r="O21" s="89" t="str">
        <f>[59]Outubro!$I$18</f>
        <v>*</v>
      </c>
      <c r="P21" s="89" t="str">
        <f>[59]Outubro!$I$19</f>
        <v>*</v>
      </c>
      <c r="Q21" s="89" t="str">
        <f>[59]Outubro!$I$20</f>
        <v>*</v>
      </c>
      <c r="R21" s="89" t="str">
        <f>[59]Outubro!$I$21</f>
        <v>*</v>
      </c>
      <c r="S21" s="89" t="str">
        <f>[59]Outubro!$I$22</f>
        <v>*</v>
      </c>
      <c r="T21" s="89" t="str">
        <f>[59]Outubro!$I$23</f>
        <v>*</v>
      </c>
      <c r="U21" s="89" t="str">
        <f>[59]Outubro!$I$24</f>
        <v>*</v>
      </c>
      <c r="V21" s="89" t="str">
        <f>[59]Outubro!$I$25</f>
        <v>*</v>
      </c>
      <c r="W21" s="89" t="str">
        <f>[59]Outubro!$I$26</f>
        <v>*</v>
      </c>
      <c r="X21" s="89" t="str">
        <f>[59]Outubro!$I$27</f>
        <v>*</v>
      </c>
      <c r="Y21" s="89" t="str">
        <f>[59]Outubro!$I$28</f>
        <v>*</v>
      </c>
      <c r="Z21" s="89" t="str">
        <f>[59]Outubro!$I$29</f>
        <v>*</v>
      </c>
      <c r="AA21" s="89" t="str">
        <f>[59]Outubro!$I$30</f>
        <v>*</v>
      </c>
      <c r="AB21" s="89" t="str">
        <f>[59]Outubro!$I$31</f>
        <v>*</v>
      </c>
      <c r="AC21" s="89" t="str">
        <f>[59]Outubro!$I$32</f>
        <v>*</v>
      </c>
      <c r="AD21" s="89" t="str">
        <f>[59]Outubro!$I$33</f>
        <v>*</v>
      </c>
      <c r="AE21" s="89" t="str">
        <f>[59]Outubro!$I$34</f>
        <v>*</v>
      </c>
      <c r="AF21" s="89" t="str">
        <f>[59]Outubro!$I$35</f>
        <v>*</v>
      </c>
      <c r="AG21" s="86" t="str">
        <f>[59]Outubro!$I$36</f>
        <v>*</v>
      </c>
      <c r="AK21" t="s">
        <v>35</v>
      </c>
    </row>
    <row r="22" spans="1:40" x14ac:dyDescent="0.2">
      <c r="A22" s="77" t="s">
        <v>6</v>
      </c>
      <c r="B22" s="89" t="str">
        <f>[60]Outubro!$I$5</f>
        <v>*</v>
      </c>
      <c r="C22" s="89" t="str">
        <f>[60]Outubro!$I$6</f>
        <v>*</v>
      </c>
      <c r="D22" s="89" t="str">
        <f>[60]Outubro!$I$7</f>
        <v>*</v>
      </c>
      <c r="E22" s="89" t="str">
        <f>[60]Outubro!$I$8</f>
        <v>*</v>
      </c>
      <c r="F22" s="89" t="str">
        <f>[60]Outubro!$I$9</f>
        <v>*</v>
      </c>
      <c r="G22" s="89" t="str">
        <f>[60]Outubro!$I$10</f>
        <v>*</v>
      </c>
      <c r="H22" s="89" t="str">
        <f>[60]Outubro!$I$11</f>
        <v>*</v>
      </c>
      <c r="I22" s="89" t="str">
        <f>[60]Outubro!$I$12</f>
        <v>*</v>
      </c>
      <c r="J22" s="89" t="str">
        <f>[60]Outubro!$I$13</f>
        <v>*</v>
      </c>
      <c r="K22" s="89" t="str">
        <f>[60]Outubro!$I$14</f>
        <v>*</v>
      </c>
      <c r="L22" s="89" t="str">
        <f>[60]Outubro!$I$15</f>
        <v>*</v>
      </c>
      <c r="M22" s="89" t="str">
        <f>[60]Outubro!$I$16</f>
        <v>*</v>
      </c>
      <c r="N22" s="89" t="str">
        <f>[60]Outubro!$I$17</f>
        <v>*</v>
      </c>
      <c r="O22" s="89" t="str">
        <f>[60]Outubro!$I$18</f>
        <v>*</v>
      </c>
      <c r="P22" s="89" t="str">
        <f>[60]Outubro!$I$19</f>
        <v>*</v>
      </c>
      <c r="Q22" s="89" t="str">
        <f>[60]Outubro!$I$20</f>
        <v>*</v>
      </c>
      <c r="R22" s="89" t="str">
        <f>[60]Outubro!$I$21</f>
        <v>*</v>
      </c>
      <c r="S22" s="89" t="str">
        <f>[60]Outubro!$I$22</f>
        <v>*</v>
      </c>
      <c r="T22" s="89" t="str">
        <f>[60]Outubro!$I$23</f>
        <v>*</v>
      </c>
      <c r="U22" s="89" t="str">
        <f>[60]Outubro!$I$24</f>
        <v>*</v>
      </c>
      <c r="V22" s="89" t="str">
        <f>[60]Outubro!$I$25</f>
        <v>*</v>
      </c>
      <c r="W22" s="89" t="str">
        <f>[60]Outubro!$I$26</f>
        <v>*</v>
      </c>
      <c r="X22" s="89" t="str">
        <f>[60]Outubro!$I$27</f>
        <v>*</v>
      </c>
      <c r="Y22" s="89" t="str">
        <f>[60]Outubro!$I$28</f>
        <v>*</v>
      </c>
      <c r="Z22" s="89" t="str">
        <f>[60]Outubro!$I$29</f>
        <v>*</v>
      </c>
      <c r="AA22" s="89" t="str">
        <f>[60]Outubro!$I$30</f>
        <v>*</v>
      </c>
      <c r="AB22" s="89" t="str">
        <f>[60]Outubro!$I$31</f>
        <v>*</v>
      </c>
      <c r="AC22" s="89" t="str">
        <f>[60]Outubro!$I$32</f>
        <v>*</v>
      </c>
      <c r="AD22" s="89" t="str">
        <f>[60]Outubro!$I$33</f>
        <v>*</v>
      </c>
      <c r="AE22" s="89" t="str">
        <f>[60]Outubro!$I$34</f>
        <v>*</v>
      </c>
      <c r="AF22" s="89" t="str">
        <f>[60]Outubro!$I$35</f>
        <v>*</v>
      </c>
      <c r="AG22" s="86" t="str">
        <f>[60]Outubro!$I$36</f>
        <v>*</v>
      </c>
      <c r="AK22" t="s">
        <v>35</v>
      </c>
    </row>
    <row r="23" spans="1:40" x14ac:dyDescent="0.2">
      <c r="A23" s="77" t="s">
        <v>7</v>
      </c>
      <c r="B23" s="92" t="str">
        <f>[61]Outubro!$I$5</f>
        <v>*</v>
      </c>
      <c r="C23" s="92" t="str">
        <f>[61]Outubro!$I$6</f>
        <v>*</v>
      </c>
      <c r="D23" s="92" t="str">
        <f>[61]Outubro!$I$7</f>
        <v>*</v>
      </c>
      <c r="E23" s="92" t="str">
        <f>[61]Outubro!$I$8</f>
        <v>*</v>
      </c>
      <c r="F23" s="92" t="str">
        <f>[61]Outubro!$I$9</f>
        <v>*</v>
      </c>
      <c r="G23" s="92" t="str">
        <f>[61]Outubro!$I$10</f>
        <v>*</v>
      </c>
      <c r="H23" s="92" t="str">
        <f>[61]Outubro!$I$11</f>
        <v>*</v>
      </c>
      <c r="I23" s="92" t="str">
        <f>[61]Outubro!$I$12</f>
        <v>*</v>
      </c>
      <c r="J23" s="92" t="str">
        <f>[61]Outubro!$I$13</f>
        <v>*</v>
      </c>
      <c r="K23" s="92" t="str">
        <f>[61]Outubro!$I$14</f>
        <v>*</v>
      </c>
      <c r="L23" s="92" t="str">
        <f>[61]Outubro!$I$15</f>
        <v>*</v>
      </c>
      <c r="M23" s="92" t="str">
        <f>[61]Outubro!$I$16</f>
        <v>*</v>
      </c>
      <c r="N23" s="92" t="str">
        <f>[61]Outubro!$I$17</f>
        <v>*</v>
      </c>
      <c r="O23" s="92" t="str">
        <f>[61]Outubro!$I$18</f>
        <v>*</v>
      </c>
      <c r="P23" s="92" t="str">
        <f>[61]Outubro!$I$19</f>
        <v>*</v>
      </c>
      <c r="Q23" s="92" t="str">
        <f>[61]Outubro!$I$20</f>
        <v>*</v>
      </c>
      <c r="R23" s="92" t="str">
        <f>[61]Outubro!$I$21</f>
        <v>*</v>
      </c>
      <c r="S23" s="92" t="str">
        <f>[61]Outubro!$I$22</f>
        <v>*</v>
      </c>
      <c r="T23" s="89" t="str">
        <f>[61]Outubro!$I$23</f>
        <v>*</v>
      </c>
      <c r="U23" s="89" t="str">
        <f>[61]Outubro!$I$24</f>
        <v>*</v>
      </c>
      <c r="V23" s="89" t="str">
        <f>[61]Outubro!$I$25</f>
        <v>*</v>
      </c>
      <c r="W23" s="89" t="str">
        <f>[61]Outubro!$I$26</f>
        <v>*</v>
      </c>
      <c r="X23" s="89" t="str">
        <f>[61]Outubro!$I$27</f>
        <v>*</v>
      </c>
      <c r="Y23" s="89" t="str">
        <f>[61]Outubro!$I$28</f>
        <v>*</v>
      </c>
      <c r="Z23" s="89" t="str">
        <f>[61]Outubro!$I$29</f>
        <v>*</v>
      </c>
      <c r="AA23" s="89" t="str">
        <f>[61]Outubro!$I$30</f>
        <v>*</v>
      </c>
      <c r="AB23" s="89" t="str">
        <f>[61]Outubro!$I$31</f>
        <v>*</v>
      </c>
      <c r="AC23" s="89" t="str">
        <f>[61]Outubro!$I$32</f>
        <v>*</v>
      </c>
      <c r="AD23" s="89" t="str">
        <f>[61]Outubro!$I$33</f>
        <v>*</v>
      </c>
      <c r="AE23" s="89" t="str">
        <f>[61]Outubro!$I$34</f>
        <v>*</v>
      </c>
      <c r="AF23" s="89" t="str">
        <f>[61]Outubro!$I$35</f>
        <v>*</v>
      </c>
      <c r="AG23" s="86" t="str">
        <f>[61]Outubro!$I$36</f>
        <v>*</v>
      </c>
      <c r="AJ23" t="s">
        <v>35</v>
      </c>
      <c r="AK23" t="s">
        <v>35</v>
      </c>
      <c r="AL23" t="s">
        <v>35</v>
      </c>
    </row>
    <row r="24" spans="1:40" x14ac:dyDescent="0.2">
      <c r="A24" s="77" t="s">
        <v>148</v>
      </c>
      <c r="B24" s="92" t="str">
        <f>[62]Outubro!$I$5</f>
        <v>*</v>
      </c>
      <c r="C24" s="92" t="str">
        <f>[62]Outubro!$I$6</f>
        <v>*</v>
      </c>
      <c r="D24" s="92" t="str">
        <f>[62]Outubro!$I$7</f>
        <v>*</v>
      </c>
      <c r="E24" s="92" t="str">
        <f>[62]Outubro!$I$8</f>
        <v>*</v>
      </c>
      <c r="F24" s="92" t="str">
        <f>[62]Outubro!$I$9</f>
        <v>*</v>
      </c>
      <c r="G24" s="92" t="str">
        <f>[62]Outubro!$I$10</f>
        <v>*</v>
      </c>
      <c r="H24" s="92" t="str">
        <f>[62]Outubro!$I$11</f>
        <v>*</v>
      </c>
      <c r="I24" s="92" t="str">
        <f>[62]Outubro!$I$12</f>
        <v>*</v>
      </c>
      <c r="J24" s="92" t="str">
        <f>[62]Outubro!$I$13</f>
        <v>*</v>
      </c>
      <c r="K24" s="92" t="str">
        <f>[62]Outubro!$I$14</f>
        <v>*</v>
      </c>
      <c r="L24" s="92" t="str">
        <f>[62]Outubro!$I$15</f>
        <v>*</v>
      </c>
      <c r="M24" s="92" t="str">
        <f>[62]Outubro!$I$16</f>
        <v>*</v>
      </c>
      <c r="N24" s="92" t="str">
        <f>[62]Outubro!$I$17</f>
        <v>*</v>
      </c>
      <c r="O24" s="92" t="str">
        <f>[62]Outubro!$I$18</f>
        <v>*</v>
      </c>
      <c r="P24" s="92" t="str">
        <f>[62]Outubro!$I$19</f>
        <v>*</v>
      </c>
      <c r="Q24" s="92" t="str">
        <f>[62]Outubro!$I$20</f>
        <v>*</v>
      </c>
      <c r="R24" s="92" t="str">
        <f>[62]Outubro!$I$21</f>
        <v>*</v>
      </c>
      <c r="S24" s="92" t="str">
        <f>[62]Outubro!$I$22</f>
        <v>*</v>
      </c>
      <c r="T24" s="92" t="str">
        <f>[62]Outubro!$I$23</f>
        <v>*</v>
      </c>
      <c r="U24" s="92" t="str">
        <f>[62]Outubro!$I$24</f>
        <v>*</v>
      </c>
      <c r="V24" s="92" t="str">
        <f>[62]Outubro!$I$25</f>
        <v>*</v>
      </c>
      <c r="W24" s="92" t="str">
        <f>[62]Outubro!$I$26</f>
        <v>*</v>
      </c>
      <c r="X24" s="92" t="str">
        <f>[62]Outubro!$I$27</f>
        <v>*</v>
      </c>
      <c r="Y24" s="92" t="str">
        <f>[62]Outubro!$I$28</f>
        <v>*</v>
      </c>
      <c r="Z24" s="92" t="str">
        <f>[62]Outubro!$I$29</f>
        <v>*</v>
      </c>
      <c r="AA24" s="92" t="str">
        <f>[62]Outubro!$I$30</f>
        <v>*</v>
      </c>
      <c r="AB24" s="92" t="str">
        <f>[62]Outubro!$I$31</f>
        <v>*</v>
      </c>
      <c r="AC24" s="92" t="str">
        <f>[62]Outubro!$I$32</f>
        <v>*</v>
      </c>
      <c r="AD24" s="92" t="str">
        <f>[62]Outubro!$I$33</f>
        <v>*</v>
      </c>
      <c r="AE24" s="92" t="str">
        <f>[62]Outubro!$I$34</f>
        <v>*</v>
      </c>
      <c r="AF24" s="92" t="str">
        <f>[62]Outubro!$I$35</f>
        <v>*</v>
      </c>
      <c r="AG24" s="94" t="str">
        <f>[62]Outubro!$I$36</f>
        <v>*</v>
      </c>
      <c r="AK24" t="s">
        <v>35</v>
      </c>
      <c r="AL24" t="s">
        <v>35</v>
      </c>
    </row>
    <row r="25" spans="1:40" x14ac:dyDescent="0.2">
      <c r="A25" s="77" t="s">
        <v>149</v>
      </c>
      <c r="B25" s="89" t="str">
        <f>[63]Outubro!$I$5</f>
        <v>*</v>
      </c>
      <c r="C25" s="89" t="str">
        <f>[63]Outubro!$I$6</f>
        <v>*</v>
      </c>
      <c r="D25" s="89" t="str">
        <f>[63]Outubro!$I$7</f>
        <v>*</v>
      </c>
      <c r="E25" s="89" t="str">
        <f>[63]Outubro!$I$8</f>
        <v>*</v>
      </c>
      <c r="F25" s="89" t="str">
        <f>[63]Outubro!$I$9</f>
        <v>*</v>
      </c>
      <c r="G25" s="89" t="str">
        <f>[63]Outubro!$I$10</f>
        <v>*</v>
      </c>
      <c r="H25" s="89" t="str">
        <f>[63]Outubro!$I$11</f>
        <v>*</v>
      </c>
      <c r="I25" s="89" t="str">
        <f>[63]Outubro!$I$12</f>
        <v>*</v>
      </c>
      <c r="J25" s="89" t="str">
        <f>[63]Outubro!$I$13</f>
        <v>*</v>
      </c>
      <c r="K25" s="89" t="str">
        <f>[63]Outubro!$I$14</f>
        <v>*</v>
      </c>
      <c r="L25" s="89" t="str">
        <f>[63]Outubro!$I$15</f>
        <v>*</v>
      </c>
      <c r="M25" s="89" t="str">
        <f>[63]Outubro!$I$16</f>
        <v>*</v>
      </c>
      <c r="N25" s="89" t="str">
        <f>[63]Outubro!$I$17</f>
        <v>*</v>
      </c>
      <c r="O25" s="89" t="str">
        <f>[63]Outubro!$I$18</f>
        <v>*</v>
      </c>
      <c r="P25" s="89" t="str">
        <f>[63]Outubro!$I$19</f>
        <v>*</v>
      </c>
      <c r="Q25" s="89" t="str">
        <f>[63]Outubro!$I$20</f>
        <v>*</v>
      </c>
      <c r="R25" s="89" t="str">
        <f>[63]Outubro!$I$21</f>
        <v>*</v>
      </c>
      <c r="S25" s="89" t="str">
        <f>[63]Outubro!$I$22</f>
        <v>*</v>
      </c>
      <c r="T25" s="11" t="s">
        <v>197</v>
      </c>
      <c r="U25" s="89" t="str">
        <f>[63]Outubro!$I$24</f>
        <v>*</v>
      </c>
      <c r="V25" s="89" t="str">
        <f>[63]Outubro!$I$25</f>
        <v>*</v>
      </c>
      <c r="W25" s="89" t="str">
        <f>[63]Outubro!$I$26</f>
        <v>*</v>
      </c>
      <c r="X25" s="89" t="str">
        <f>[63]Outubro!$I$27</f>
        <v>*</v>
      </c>
      <c r="Y25" s="89" t="str">
        <f>[63]Outubro!$I$28</f>
        <v>*</v>
      </c>
      <c r="Z25" s="89" t="str">
        <f>[63]Outubro!$I$29</f>
        <v>*</v>
      </c>
      <c r="AA25" s="89" t="str">
        <f>[63]Outubro!$I$30</f>
        <v>*</v>
      </c>
      <c r="AB25" s="89" t="str">
        <f>[63]Outubro!$I$31</f>
        <v>*</v>
      </c>
      <c r="AC25" s="89" t="str">
        <f>[63]Outubro!$I$32</f>
        <v>*</v>
      </c>
      <c r="AD25" s="89" t="str">
        <f>[63]Outubro!$I$33</f>
        <v>*</v>
      </c>
      <c r="AE25" s="89" t="str">
        <f>[63]Outubro!$I$34</f>
        <v>*</v>
      </c>
      <c r="AF25" s="89" t="str">
        <f>[63]Outubro!$I$35</f>
        <v>*</v>
      </c>
      <c r="AG25" s="94" t="str">
        <f>[63]Outubro!$I$36</f>
        <v>*</v>
      </c>
      <c r="AH25" s="12" t="s">
        <v>35</v>
      </c>
      <c r="AL25" t="s">
        <v>35</v>
      </c>
    </row>
    <row r="26" spans="1:40" x14ac:dyDescent="0.2">
      <c r="A26" s="77" t="s">
        <v>150</v>
      </c>
      <c r="B26" s="89" t="str">
        <f>[64]Outubro!$I$5</f>
        <v>*</v>
      </c>
      <c r="C26" s="89" t="str">
        <f>[64]Outubro!$I$6</f>
        <v>*</v>
      </c>
      <c r="D26" s="89" t="str">
        <f>[64]Outubro!$I$7</f>
        <v>*</v>
      </c>
      <c r="E26" s="89" t="str">
        <f>[64]Outubro!$I$8</f>
        <v>*</v>
      </c>
      <c r="F26" s="89" t="str">
        <f>[64]Outubro!$I$9</f>
        <v>*</v>
      </c>
      <c r="G26" s="89" t="str">
        <f>[64]Outubro!$I$10</f>
        <v>*</v>
      </c>
      <c r="H26" s="89" t="str">
        <f>[64]Outubro!$I$11</f>
        <v>*</v>
      </c>
      <c r="I26" s="89" t="str">
        <f>[64]Outubro!$I$12</f>
        <v>*</v>
      </c>
      <c r="J26" s="89" t="str">
        <f>[64]Outubro!$I$13</f>
        <v>*</v>
      </c>
      <c r="K26" s="89" t="str">
        <f>[64]Outubro!$I$14</f>
        <v>*</v>
      </c>
      <c r="L26" s="89" t="str">
        <f>[64]Outubro!$I$15</f>
        <v>*</v>
      </c>
      <c r="M26" s="89" t="str">
        <f>[64]Outubro!$I$16</f>
        <v>*</v>
      </c>
      <c r="N26" s="89" t="str">
        <f>[64]Outubro!$I$17</f>
        <v>*</v>
      </c>
      <c r="O26" s="89" t="str">
        <f>[64]Outubro!$I$18</f>
        <v>*</v>
      </c>
      <c r="P26" s="89" t="str">
        <f>[64]Outubro!$I$19</f>
        <v>*</v>
      </c>
      <c r="Q26" s="89" t="str">
        <f>[64]Outubro!$I$20</f>
        <v>*</v>
      </c>
      <c r="R26" s="89" t="str">
        <f>[64]Outubro!$I$21</f>
        <v>*</v>
      </c>
      <c r="S26" s="89" t="str">
        <f>[64]Outubro!$I$22</f>
        <v>*</v>
      </c>
      <c r="T26" s="89" t="str">
        <f>[64]Outubro!$I$23</f>
        <v>*</v>
      </c>
      <c r="U26" s="89" t="str">
        <f>[64]Outubro!$I$24</f>
        <v>*</v>
      </c>
      <c r="V26" s="89" t="str">
        <f>[64]Outubro!$I$25</f>
        <v>*</v>
      </c>
      <c r="W26" s="89" t="str">
        <f>[64]Outubro!$I$26</f>
        <v>*</v>
      </c>
      <c r="X26" s="89" t="str">
        <f>[64]Outubro!$I$27</f>
        <v>*</v>
      </c>
      <c r="Y26" s="89" t="str">
        <f>[64]Outubro!$I$28</f>
        <v>*</v>
      </c>
      <c r="Z26" s="89" t="str">
        <f>[64]Outubro!$I$29</f>
        <v>*</v>
      </c>
      <c r="AA26" s="89" t="str">
        <f>[64]Outubro!$I$30</f>
        <v>*</v>
      </c>
      <c r="AB26" s="89" t="str">
        <f>[64]Outubro!$I$31</f>
        <v>*</v>
      </c>
      <c r="AC26" s="89" t="str">
        <f>[64]Outubro!$I$32</f>
        <v>*</v>
      </c>
      <c r="AD26" s="89" t="str">
        <f>[64]Outubro!$I$33</f>
        <v>*</v>
      </c>
      <c r="AE26" s="89" t="str">
        <f>[64]Outubro!$I$34</f>
        <v>*</v>
      </c>
      <c r="AF26" s="89" t="str">
        <f>[64]Outubro!$I$35</f>
        <v>*</v>
      </c>
      <c r="AG26" s="94" t="str">
        <f>[64]Outubro!$I$36</f>
        <v>*</v>
      </c>
    </row>
    <row r="27" spans="1:40" x14ac:dyDescent="0.2">
      <c r="A27" s="77" t="s">
        <v>8</v>
      </c>
      <c r="B27" s="92" t="str">
        <f>[65]Outubro!$I$5</f>
        <v>*</v>
      </c>
      <c r="C27" s="92" t="str">
        <f>[65]Outubro!$I$6</f>
        <v>*</v>
      </c>
      <c r="D27" s="92" t="str">
        <f>[65]Outubro!$I$7</f>
        <v>*</v>
      </c>
      <c r="E27" s="92" t="str">
        <f>[65]Outubro!$I$8</f>
        <v>*</v>
      </c>
      <c r="F27" s="92" t="str">
        <f>[65]Outubro!$I$9</f>
        <v>*</v>
      </c>
      <c r="G27" s="92" t="str">
        <f>[65]Outubro!$I$10</f>
        <v>*</v>
      </c>
      <c r="H27" s="92" t="str">
        <f>[65]Outubro!$I$11</f>
        <v>*</v>
      </c>
      <c r="I27" s="92" t="str">
        <f>[65]Outubro!$I$12</f>
        <v>*</v>
      </c>
      <c r="J27" s="92" t="str">
        <f>[65]Outubro!$I$13</f>
        <v>*</v>
      </c>
      <c r="K27" s="92" t="str">
        <f>[65]Outubro!$I$14</f>
        <v>*</v>
      </c>
      <c r="L27" s="92" t="str">
        <f>[65]Outubro!$I$15</f>
        <v>*</v>
      </c>
      <c r="M27" s="92" t="str">
        <f>[65]Outubro!$I$16</f>
        <v>*</v>
      </c>
      <c r="N27" s="92" t="str">
        <f>[65]Outubro!$I$17</f>
        <v>*</v>
      </c>
      <c r="O27" s="92" t="str">
        <f>[65]Outubro!$I$18</f>
        <v>*</v>
      </c>
      <c r="P27" s="92" t="str">
        <f>[65]Outubro!$I$19</f>
        <v>*</v>
      </c>
      <c r="Q27" s="89" t="str">
        <f>[65]Outubro!$I$20</f>
        <v>*</v>
      </c>
      <c r="R27" s="89" t="str">
        <f>[65]Outubro!$I$21</f>
        <v>*</v>
      </c>
      <c r="S27" s="89" t="str">
        <f>[65]Outubro!$I$22</f>
        <v>*</v>
      </c>
      <c r="T27" s="89" t="str">
        <f>[65]Outubro!$I$23</f>
        <v>*</v>
      </c>
      <c r="U27" s="89" t="str">
        <f>[65]Outubro!$I$24</f>
        <v>*</v>
      </c>
      <c r="V27" s="89" t="str">
        <f>[65]Outubro!$I$25</f>
        <v>*</v>
      </c>
      <c r="W27" s="89" t="str">
        <f>[65]Outubro!$I$26</f>
        <v>*</v>
      </c>
      <c r="X27" s="89" t="str">
        <f>[65]Outubro!$I$27</f>
        <v>*</v>
      </c>
      <c r="Y27" s="89" t="str">
        <f>[65]Outubro!$I$28</f>
        <v>*</v>
      </c>
      <c r="Z27" s="89" t="str">
        <f>[65]Outubro!$I$29</f>
        <v>*</v>
      </c>
      <c r="AA27" s="89" t="str">
        <f>[65]Outubro!$I$30</f>
        <v>*</v>
      </c>
      <c r="AB27" s="89" t="str">
        <f>[65]Outubro!$I$31</f>
        <v>*</v>
      </c>
      <c r="AC27" s="89" t="str">
        <f>[65]Outubro!$I$32</f>
        <v>*</v>
      </c>
      <c r="AD27" s="89" t="str">
        <f>[65]Outubro!$I$33</f>
        <v>*</v>
      </c>
      <c r="AE27" s="89" t="str">
        <f>[65]Outubro!$I$34</f>
        <v>*</v>
      </c>
      <c r="AF27" s="89" t="str">
        <f>[65]Outubro!$I$35</f>
        <v>*</v>
      </c>
      <c r="AG27" s="86" t="str">
        <f>[65]Outubro!$I$36</f>
        <v>*</v>
      </c>
      <c r="AL27" t="s">
        <v>35</v>
      </c>
      <c r="AN27" t="s">
        <v>35</v>
      </c>
    </row>
    <row r="28" spans="1:40" x14ac:dyDescent="0.2">
      <c r="A28" s="77" t="s">
        <v>9</v>
      </c>
      <c r="B28" s="92" t="str">
        <f>[66]Outubro!$I$5</f>
        <v>*</v>
      </c>
      <c r="C28" s="92" t="str">
        <f>[66]Outubro!$I$6</f>
        <v>*</v>
      </c>
      <c r="D28" s="92" t="str">
        <f>[66]Outubro!$I$7</f>
        <v>*</v>
      </c>
      <c r="E28" s="92" t="str">
        <f>[66]Outubro!$I$8</f>
        <v>*</v>
      </c>
      <c r="F28" s="92" t="str">
        <f>[66]Outubro!$I$9</f>
        <v>*</v>
      </c>
      <c r="G28" s="92" t="str">
        <f>[66]Outubro!$I$10</f>
        <v>*</v>
      </c>
      <c r="H28" s="92" t="str">
        <f>[66]Outubro!$I$11</f>
        <v>*</v>
      </c>
      <c r="I28" s="92" t="str">
        <f>[66]Outubro!$I$12</f>
        <v>*</v>
      </c>
      <c r="J28" s="92" t="str">
        <f>[66]Outubro!$I$13</f>
        <v>*</v>
      </c>
      <c r="K28" s="92" t="str">
        <f>[66]Outubro!$I$14</f>
        <v>*</v>
      </c>
      <c r="L28" s="92" t="str">
        <f>[66]Outubro!$I$15</f>
        <v>*</v>
      </c>
      <c r="M28" s="92" t="str">
        <f>[66]Outubro!$I$16</f>
        <v>*</v>
      </c>
      <c r="N28" s="92" t="str">
        <f>[66]Outubro!$I$17</f>
        <v>*</v>
      </c>
      <c r="O28" s="92" t="str">
        <f>[66]Outubro!$I$18</f>
        <v>*</v>
      </c>
      <c r="P28" s="92" t="str">
        <f>[66]Outubro!$I$19</f>
        <v>*</v>
      </c>
      <c r="Q28" s="92" t="str">
        <f>[66]Outubro!$I$20</f>
        <v>*</v>
      </c>
      <c r="R28" s="92" t="str">
        <f>[66]Outubro!$I$21</f>
        <v>*</v>
      </c>
      <c r="S28" s="92" t="str">
        <f>[66]Outubro!$I$22</f>
        <v>*</v>
      </c>
      <c r="T28" s="89" t="str">
        <f>[66]Outubro!$I$23</f>
        <v>*</v>
      </c>
      <c r="U28" s="89" t="str">
        <f>[66]Outubro!$I$24</f>
        <v>*</v>
      </c>
      <c r="V28" s="89" t="str">
        <f>[66]Outubro!$I$25</f>
        <v>*</v>
      </c>
      <c r="W28" s="89" t="str">
        <f>[66]Outubro!$I$26</f>
        <v>*</v>
      </c>
      <c r="X28" s="89" t="str">
        <f>[66]Outubro!$I$27</f>
        <v>*</v>
      </c>
      <c r="Y28" s="89" t="str">
        <f>[66]Outubro!$I$28</f>
        <v>*</v>
      </c>
      <c r="Z28" s="89" t="str">
        <f>[66]Outubro!$I$29</f>
        <v>*</v>
      </c>
      <c r="AA28" s="89" t="str">
        <f>[66]Outubro!$I$30</f>
        <v>*</v>
      </c>
      <c r="AB28" s="89" t="str">
        <f>[66]Outubro!$I$31</f>
        <v>*</v>
      </c>
      <c r="AC28" s="89" t="str">
        <f>[66]Outubro!$I$32</f>
        <v>*</v>
      </c>
      <c r="AD28" s="89" t="str">
        <f>[66]Outubro!$I$33</f>
        <v>*</v>
      </c>
      <c r="AE28" s="89" t="str">
        <f>[66]Outubro!$I$34</f>
        <v>*</v>
      </c>
      <c r="AF28" s="89" t="str">
        <f>[66]Outubro!$I$35</f>
        <v>*</v>
      </c>
      <c r="AG28" s="86" t="str">
        <f>[66]Outubro!$I$36</f>
        <v>*</v>
      </c>
      <c r="AM28" t="s">
        <v>35</v>
      </c>
    </row>
    <row r="29" spans="1:40" x14ac:dyDescent="0.2">
      <c r="A29" s="77" t="s">
        <v>32</v>
      </c>
      <c r="B29" s="92" t="str">
        <f>[67]Outubro!$I$5</f>
        <v>*</v>
      </c>
      <c r="C29" s="92" t="str">
        <f>[67]Outubro!$I$6</f>
        <v>*</v>
      </c>
      <c r="D29" s="92" t="str">
        <f>[67]Outubro!$I$7</f>
        <v>*</v>
      </c>
      <c r="E29" s="92" t="str">
        <f>[67]Outubro!$I$8</f>
        <v>*</v>
      </c>
      <c r="F29" s="92" t="str">
        <f>[67]Outubro!$I$9</f>
        <v>*</v>
      </c>
      <c r="G29" s="92" t="str">
        <f>[67]Outubro!$I$10</f>
        <v>*</v>
      </c>
      <c r="H29" s="92" t="str">
        <f>[67]Outubro!$I$11</f>
        <v>*</v>
      </c>
      <c r="I29" s="92" t="str">
        <f>[67]Outubro!$I$12</f>
        <v>*</v>
      </c>
      <c r="J29" s="92" t="str">
        <f>[67]Outubro!$I$13</f>
        <v>*</v>
      </c>
      <c r="K29" s="92" t="str">
        <f>[67]Outubro!$I$14</f>
        <v>*</v>
      </c>
      <c r="L29" s="92" t="str">
        <f>[67]Outubro!$I$15</f>
        <v>*</v>
      </c>
      <c r="M29" s="92" t="str">
        <f>[67]Outubro!$I$16</f>
        <v>*</v>
      </c>
      <c r="N29" s="92" t="str">
        <f>[67]Outubro!$I$17</f>
        <v>*</v>
      </c>
      <c r="O29" s="92" t="str">
        <f>[67]Outubro!$I$18</f>
        <v>*</v>
      </c>
      <c r="P29" s="92" t="str">
        <f>[67]Outubro!$I$19</f>
        <v>*</v>
      </c>
      <c r="Q29" s="92" t="str">
        <f>[67]Outubro!$I$20</f>
        <v>*</v>
      </c>
      <c r="R29" s="92" t="str">
        <f>[67]Outubro!$I$21</f>
        <v>*</v>
      </c>
      <c r="S29" s="92" t="str">
        <f>[67]Outubro!$I$22</f>
        <v>*</v>
      </c>
      <c r="T29" s="89" t="str">
        <f>[67]Outubro!$I$23</f>
        <v>*</v>
      </c>
      <c r="U29" s="89" t="str">
        <f>[67]Outubro!$I$24</f>
        <v>*</v>
      </c>
      <c r="V29" s="89" t="str">
        <f>[67]Outubro!$I$25</f>
        <v>*</v>
      </c>
      <c r="W29" s="89" t="str">
        <f>[67]Outubro!$I$26</f>
        <v>*</v>
      </c>
      <c r="X29" s="89" t="str">
        <f>[67]Outubro!$I$27</f>
        <v>*</v>
      </c>
      <c r="Y29" s="89" t="str">
        <f>[67]Outubro!$I$28</f>
        <v>*</v>
      </c>
      <c r="Z29" s="89" t="str">
        <f>[67]Outubro!$I$29</f>
        <v>*</v>
      </c>
      <c r="AA29" s="89" t="str">
        <f>[67]Outubro!$I$30</f>
        <v>*</v>
      </c>
      <c r="AB29" s="89" t="str">
        <f>[67]Outubro!$I$31</f>
        <v>*</v>
      </c>
      <c r="AC29" s="89" t="str">
        <f>[67]Outubro!$I$32</f>
        <v>*</v>
      </c>
      <c r="AD29" s="89" t="str">
        <f>[67]Outubro!$I$33</f>
        <v>*</v>
      </c>
      <c r="AE29" s="89" t="str">
        <f>[67]Outubro!$I$34</f>
        <v>*</v>
      </c>
      <c r="AF29" s="89" t="str">
        <f>[67]Outubro!$I$35</f>
        <v>*</v>
      </c>
      <c r="AG29" s="86" t="str">
        <f>[67]Outubro!$I$36</f>
        <v>*</v>
      </c>
      <c r="AJ29" t="s">
        <v>35</v>
      </c>
    </row>
    <row r="30" spans="1:40" x14ac:dyDescent="0.2">
      <c r="A30" s="77" t="s">
        <v>10</v>
      </c>
      <c r="B30" s="11" t="str">
        <f>[68]Outubro!$I$5</f>
        <v>*</v>
      </c>
      <c r="C30" s="11" t="str">
        <f>[68]Outubro!$I$6</f>
        <v>*</v>
      </c>
      <c r="D30" s="11" t="str">
        <f>[68]Outubro!$I$7</f>
        <v>*</v>
      </c>
      <c r="E30" s="11" t="str">
        <f>[68]Outubro!$I$8</f>
        <v>*</v>
      </c>
      <c r="F30" s="11" t="str">
        <f>[68]Outubro!$I$9</f>
        <v>*</v>
      </c>
      <c r="G30" s="11" t="str">
        <f>[68]Outubro!$I$10</f>
        <v>*</v>
      </c>
      <c r="H30" s="11" t="str">
        <f>[68]Outubro!$I$11</f>
        <v>*</v>
      </c>
      <c r="I30" s="11" t="str">
        <f>[68]Outubro!$I$12</f>
        <v>*</v>
      </c>
      <c r="J30" s="11" t="str">
        <f>[68]Outubro!$I$13</f>
        <v>*</v>
      </c>
      <c r="K30" s="11" t="str">
        <f>[68]Outubro!$I$14</f>
        <v>*</v>
      </c>
      <c r="L30" s="11" t="str">
        <f>[68]Outubro!$I$15</f>
        <v>*</v>
      </c>
      <c r="M30" s="11" t="str">
        <f>[68]Outubro!$I$16</f>
        <v>*</v>
      </c>
      <c r="N30" s="11" t="str">
        <f>[68]Outubro!$I$17</f>
        <v>*</v>
      </c>
      <c r="O30" s="11" t="str">
        <f>[68]Outubro!$I$18</f>
        <v>*</v>
      </c>
      <c r="P30" s="11" t="str">
        <f>[68]Outubro!$I$19</f>
        <v>*</v>
      </c>
      <c r="Q30" s="11" t="str">
        <f>[68]Outubro!$I$20</f>
        <v>*</v>
      </c>
      <c r="R30" s="11" t="str">
        <f>[68]Outubro!$I$21</f>
        <v>*</v>
      </c>
      <c r="S30" s="11" t="str">
        <f>[68]Outubro!$I$22</f>
        <v>*</v>
      </c>
      <c r="T30" s="89" t="str">
        <f>[68]Outubro!$I$23</f>
        <v>*</v>
      </c>
      <c r="U30" s="89" t="str">
        <f>[68]Outubro!$I$24</f>
        <v>*</v>
      </c>
      <c r="V30" s="89" t="str">
        <f>[68]Outubro!$I$25</f>
        <v>*</v>
      </c>
      <c r="W30" s="89" t="str">
        <f>[68]Outubro!$I$26</f>
        <v>*</v>
      </c>
      <c r="X30" s="89" t="str">
        <f>[68]Outubro!$I$27</f>
        <v>*</v>
      </c>
      <c r="Y30" s="89" t="str">
        <f>[68]Outubro!$I$28</f>
        <v>*</v>
      </c>
      <c r="Z30" s="89" t="str">
        <f>[68]Outubro!$I$29</f>
        <v>*</v>
      </c>
      <c r="AA30" s="89" t="str">
        <f>[68]Outubro!$I$30</f>
        <v>*</v>
      </c>
      <c r="AB30" s="89" t="str">
        <f>[68]Outubro!$I$31</f>
        <v>*</v>
      </c>
      <c r="AC30" s="89" t="str">
        <f>[68]Outubro!$I$32</f>
        <v>*</v>
      </c>
      <c r="AD30" s="89" t="str">
        <f>[68]Outubro!$I$33</f>
        <v>*</v>
      </c>
      <c r="AE30" s="89" t="str">
        <f>[68]Outubro!$I$34</f>
        <v>*</v>
      </c>
      <c r="AF30" s="89" t="str">
        <f>[68]Outubro!$I$35</f>
        <v>*</v>
      </c>
      <c r="AG30" s="86" t="str">
        <f>[68]Outubro!$I$36</f>
        <v>*</v>
      </c>
      <c r="AJ30" t="s">
        <v>35</v>
      </c>
    </row>
    <row r="31" spans="1:40" x14ac:dyDescent="0.2">
      <c r="A31" s="77" t="s">
        <v>151</v>
      </c>
      <c r="B31" s="89" t="str">
        <f>[69]Outubro!$I$5</f>
        <v>*</v>
      </c>
      <c r="C31" s="89" t="str">
        <f>[69]Outubro!$I$6</f>
        <v>*</v>
      </c>
      <c r="D31" s="89" t="str">
        <f>[69]Outubro!$I$7</f>
        <v>*</v>
      </c>
      <c r="E31" s="89" t="str">
        <f>[69]Outubro!$I$8</f>
        <v>*</v>
      </c>
      <c r="F31" s="89" t="str">
        <f>[69]Outubro!$I$9</f>
        <v>*</v>
      </c>
      <c r="G31" s="89" t="str">
        <f>[69]Outubro!$I$10</f>
        <v>*</v>
      </c>
      <c r="H31" s="89" t="str">
        <f>[69]Outubro!$I$11</f>
        <v>*</v>
      </c>
      <c r="I31" s="89" t="str">
        <f>[69]Outubro!$I$12</f>
        <v>*</v>
      </c>
      <c r="J31" s="89" t="str">
        <f>[69]Outubro!$I$13</f>
        <v>*</v>
      </c>
      <c r="K31" s="89" t="str">
        <f>[69]Outubro!$I$14</f>
        <v>*</v>
      </c>
      <c r="L31" s="89" t="str">
        <f>[69]Outubro!$I$15</f>
        <v>*</v>
      </c>
      <c r="M31" s="89" t="str">
        <f>[69]Outubro!$I$16</f>
        <v>*</v>
      </c>
      <c r="N31" s="89" t="str">
        <f>[69]Outubro!$I$17</f>
        <v>*</v>
      </c>
      <c r="O31" s="89" t="str">
        <f>[69]Outubro!$I$18</f>
        <v>*</v>
      </c>
      <c r="P31" s="89" t="str">
        <f>[69]Outubro!$I$19</f>
        <v>*</v>
      </c>
      <c r="Q31" s="89" t="str">
        <f>[69]Outubro!$I$20</f>
        <v>*</v>
      </c>
      <c r="R31" s="89" t="str">
        <f>[69]Outubro!$I$21</f>
        <v>*</v>
      </c>
      <c r="S31" s="89" t="str">
        <f>[69]Outubro!$I$22</f>
        <v>*</v>
      </c>
      <c r="T31" s="89" t="str">
        <f>[69]Outubro!$I$23</f>
        <v>*</v>
      </c>
      <c r="U31" s="89" t="str">
        <f>[69]Outubro!$I$24</f>
        <v>*</v>
      </c>
      <c r="V31" s="89" t="str">
        <f>[69]Outubro!$I$25</f>
        <v>*</v>
      </c>
      <c r="W31" s="89" t="str">
        <f>[69]Outubro!$I$26</f>
        <v>*</v>
      </c>
      <c r="X31" s="89" t="str">
        <f>[69]Outubro!$I$27</f>
        <v>*</v>
      </c>
      <c r="Y31" s="89" t="str">
        <f>[69]Outubro!$I$28</f>
        <v>*</v>
      </c>
      <c r="Z31" s="89" t="str">
        <f>[69]Outubro!$I$29</f>
        <v>*</v>
      </c>
      <c r="AA31" s="89" t="str">
        <f>[69]Outubro!$I$30</f>
        <v>*</v>
      </c>
      <c r="AB31" s="89" t="str">
        <f>[69]Outubro!$I$31</f>
        <v>*</v>
      </c>
      <c r="AC31" s="89" t="str">
        <f>[69]Outubro!$I$32</f>
        <v>*</v>
      </c>
      <c r="AD31" s="89" t="str">
        <f>[69]Outubro!$I$33</f>
        <v>*</v>
      </c>
      <c r="AE31" s="89" t="str">
        <f>[69]Outubro!$I$34</f>
        <v>*</v>
      </c>
      <c r="AF31" s="89" t="str">
        <f>[69]Outubro!$I$35</f>
        <v>*</v>
      </c>
      <c r="AG31" s="94" t="str">
        <f>[69]Outubro!$I$36</f>
        <v>*</v>
      </c>
      <c r="AH31" s="12" t="s">
        <v>35</v>
      </c>
      <c r="AL31" t="s">
        <v>35</v>
      </c>
    </row>
    <row r="32" spans="1:40" x14ac:dyDescent="0.2">
      <c r="A32" s="77" t="s">
        <v>11</v>
      </c>
      <c r="B32" s="92" t="str">
        <f>[70]Outubro!$I$5</f>
        <v>*</v>
      </c>
      <c r="C32" s="92" t="str">
        <f>[70]Outubro!$I$6</f>
        <v>*</v>
      </c>
      <c r="D32" s="92" t="str">
        <f>[70]Outubro!$I$7</f>
        <v>*</v>
      </c>
      <c r="E32" s="92" t="str">
        <f>[70]Outubro!$I$8</f>
        <v>*</v>
      </c>
      <c r="F32" s="92" t="str">
        <f>[70]Outubro!$I$9</f>
        <v>*</v>
      </c>
      <c r="G32" s="92" t="str">
        <f>[70]Outubro!$I$10</f>
        <v>*</v>
      </c>
      <c r="H32" s="92" t="str">
        <f>[70]Outubro!$I$11</f>
        <v>*</v>
      </c>
      <c r="I32" s="92" t="str">
        <f>[70]Outubro!$I$12</f>
        <v>*</v>
      </c>
      <c r="J32" s="92" t="str">
        <f>[70]Outubro!$I$13</f>
        <v>*</v>
      </c>
      <c r="K32" s="92" t="str">
        <f>[70]Outubro!$I$14</f>
        <v>*</v>
      </c>
      <c r="L32" s="92" t="str">
        <f>[70]Outubro!$I$15</f>
        <v>*</v>
      </c>
      <c r="M32" s="92" t="str">
        <f>[70]Outubro!$I$16</f>
        <v>*</v>
      </c>
      <c r="N32" s="92" t="str">
        <f>[70]Outubro!$I$17</f>
        <v>*</v>
      </c>
      <c r="O32" s="92" t="str">
        <f>[70]Outubro!$I$18</f>
        <v>*</v>
      </c>
      <c r="P32" s="92" t="str">
        <f>[70]Outubro!$I$19</f>
        <v>*</v>
      </c>
      <c r="Q32" s="92" t="str">
        <f>[70]Outubro!$I$20</f>
        <v>*</v>
      </c>
      <c r="R32" s="92" t="str">
        <f>[70]Outubro!$I$21</f>
        <v>*</v>
      </c>
      <c r="S32" s="92" t="str">
        <f>[70]Outubro!$I$22</f>
        <v>*</v>
      </c>
      <c r="T32" s="89" t="str">
        <f>[70]Outubro!$I$23</f>
        <v>*</v>
      </c>
      <c r="U32" s="89" t="str">
        <f>[70]Outubro!$I$24</f>
        <v>*</v>
      </c>
      <c r="V32" s="89" t="str">
        <f>[70]Outubro!$I$25</f>
        <v>*</v>
      </c>
      <c r="W32" s="89" t="str">
        <f>[70]Outubro!$I$26</f>
        <v>*</v>
      </c>
      <c r="X32" s="89" t="str">
        <f>[70]Outubro!$I$27</f>
        <v>*</v>
      </c>
      <c r="Y32" s="89" t="str">
        <f>[70]Outubro!$I$28</f>
        <v>*</v>
      </c>
      <c r="Z32" s="89" t="str">
        <f>[70]Outubro!$I$29</f>
        <v>*</v>
      </c>
      <c r="AA32" s="89" t="str">
        <f>[70]Outubro!$I$30</f>
        <v>*</v>
      </c>
      <c r="AB32" s="89" t="str">
        <f>[70]Outubro!$I$31</f>
        <v>*</v>
      </c>
      <c r="AC32" s="89" t="str">
        <f>[70]Outubro!$I$32</f>
        <v>*</v>
      </c>
      <c r="AD32" s="89" t="str">
        <f>[70]Outubro!$I$33</f>
        <v>*</v>
      </c>
      <c r="AE32" s="89" t="str">
        <f>[70]Outubro!$I$34</f>
        <v>*</v>
      </c>
      <c r="AF32" s="89" t="str">
        <f>[70]Outubro!$I$35</f>
        <v>*</v>
      </c>
      <c r="AG32" s="86" t="str">
        <f>[70]Outubro!$I$36</f>
        <v>*</v>
      </c>
      <c r="AJ32" t="s">
        <v>35</v>
      </c>
    </row>
    <row r="33" spans="1:39" s="5" customFormat="1" x14ac:dyDescent="0.2">
      <c r="A33" s="77" t="s">
        <v>12</v>
      </c>
      <c r="B33" s="92" t="str">
        <f>[71]Outubro!$I$5</f>
        <v>*</v>
      </c>
      <c r="C33" s="92" t="str">
        <f>[71]Outubro!$I$6</f>
        <v>*</v>
      </c>
      <c r="D33" s="92" t="str">
        <f>[71]Outubro!$I$7</f>
        <v>*</v>
      </c>
      <c r="E33" s="92" t="str">
        <f>[71]Outubro!$I$8</f>
        <v>*</v>
      </c>
      <c r="F33" s="92" t="str">
        <f>[71]Outubro!$I$9</f>
        <v>*</v>
      </c>
      <c r="G33" s="92" t="str">
        <f>[71]Outubro!$I$10</f>
        <v>*</v>
      </c>
      <c r="H33" s="92" t="str">
        <f>[71]Outubro!$I$11</f>
        <v>*</v>
      </c>
      <c r="I33" s="92" t="str">
        <f>[71]Outubro!$I$12</f>
        <v>*</v>
      </c>
      <c r="J33" s="92" t="str">
        <f>[71]Outubro!$I$13</f>
        <v>*</v>
      </c>
      <c r="K33" s="92" t="str">
        <f>[71]Outubro!$I$14</f>
        <v>*</v>
      </c>
      <c r="L33" s="92" t="str">
        <f>[71]Outubro!$I$15</f>
        <v>*</v>
      </c>
      <c r="M33" s="92" t="str">
        <f>[71]Outubro!$I$16</f>
        <v>*</v>
      </c>
      <c r="N33" s="92" t="str">
        <f>[71]Outubro!$I$17</f>
        <v>*</v>
      </c>
      <c r="O33" s="92" t="str">
        <f>[71]Outubro!$I$18</f>
        <v>*</v>
      </c>
      <c r="P33" s="92" t="str">
        <f>[71]Outubro!$I$19</f>
        <v>*</v>
      </c>
      <c r="Q33" s="92" t="str">
        <f>[71]Outubro!$I$20</f>
        <v>*</v>
      </c>
      <c r="R33" s="92" t="str">
        <f>[71]Outubro!$I$21</f>
        <v>*</v>
      </c>
      <c r="S33" s="92" t="str">
        <f>[71]Outubro!$I$22</f>
        <v>*</v>
      </c>
      <c r="T33" s="92" t="str">
        <f>[71]Outubro!$I$23</f>
        <v>*</v>
      </c>
      <c r="U33" s="92" t="str">
        <f>[71]Outubro!$I$24</f>
        <v>*</v>
      </c>
      <c r="V33" s="92" t="str">
        <f>[71]Outubro!$I$25</f>
        <v>*</v>
      </c>
      <c r="W33" s="92" t="str">
        <f>[71]Outubro!$I$26</f>
        <v>*</v>
      </c>
      <c r="X33" s="92" t="str">
        <f>[71]Outubro!$I$27</f>
        <v>*</v>
      </c>
      <c r="Y33" s="92" t="str">
        <f>[71]Outubro!$I$28</f>
        <v>*</v>
      </c>
      <c r="Z33" s="92" t="str">
        <f>[71]Outubro!$I$29</f>
        <v>*</v>
      </c>
      <c r="AA33" s="92" t="str">
        <f>[71]Outubro!$I$30</f>
        <v>*</v>
      </c>
      <c r="AB33" s="92" t="str">
        <f>[71]Outubro!$I$31</f>
        <v>*</v>
      </c>
      <c r="AC33" s="92" t="str">
        <f>[71]Outubro!$I$32</f>
        <v>*</v>
      </c>
      <c r="AD33" s="92" t="str">
        <f>[71]Outubro!$I$33</f>
        <v>*</v>
      </c>
      <c r="AE33" s="92" t="str">
        <f>[71]Outubro!$I$34</f>
        <v>*</v>
      </c>
      <c r="AF33" s="92" t="str">
        <f>[71]Outubro!$I$35</f>
        <v>*</v>
      </c>
      <c r="AG33" s="86" t="str">
        <f>[71]Outubro!$I$36</f>
        <v>*</v>
      </c>
      <c r="AK33" s="5" t="s">
        <v>35</v>
      </c>
      <c r="AM33" s="5" t="s">
        <v>35</v>
      </c>
    </row>
    <row r="34" spans="1:39" x14ac:dyDescent="0.2">
      <c r="A34" s="77" t="s">
        <v>13</v>
      </c>
      <c r="B34" s="89" t="str">
        <f>[72]Outubro!$I$5</f>
        <v>*</v>
      </c>
      <c r="C34" s="89" t="str">
        <f>[72]Outubro!$I$6</f>
        <v>*</v>
      </c>
      <c r="D34" s="89" t="str">
        <f>[72]Outubro!$I$7</f>
        <v>*</v>
      </c>
      <c r="E34" s="89" t="str">
        <f>[72]Outubro!$I$8</f>
        <v>*</v>
      </c>
      <c r="F34" s="89" t="str">
        <f>[72]Outubro!$I$9</f>
        <v>*</v>
      </c>
      <c r="G34" s="89" t="str">
        <f>[72]Outubro!$I$10</f>
        <v>*</v>
      </c>
      <c r="H34" s="89" t="str">
        <f>[72]Outubro!$I$11</f>
        <v>*</v>
      </c>
      <c r="I34" s="89" t="str">
        <f>[72]Outubro!$I$12</f>
        <v>*</v>
      </c>
      <c r="J34" s="89" t="str">
        <f>[72]Outubro!$I$13</f>
        <v>*</v>
      </c>
      <c r="K34" s="89" t="str">
        <f>[72]Outubro!$I$14</f>
        <v>*</v>
      </c>
      <c r="L34" s="89" t="str">
        <f>[72]Outubro!$I$15</f>
        <v>*</v>
      </c>
      <c r="M34" s="89" t="str">
        <f>[72]Outubro!$I$16</f>
        <v>*</v>
      </c>
      <c r="N34" s="89" t="str">
        <f>[72]Outubro!$I$17</f>
        <v>*</v>
      </c>
      <c r="O34" s="89" t="str">
        <f>[72]Outubro!$I$18</f>
        <v>*</v>
      </c>
      <c r="P34" s="89" t="str">
        <f>[72]Outubro!$I$19</f>
        <v>*</v>
      </c>
      <c r="Q34" s="89" t="str">
        <f>[72]Outubro!$I$20</f>
        <v>*</v>
      </c>
      <c r="R34" s="89" t="str">
        <f>[72]Outubro!$I$21</f>
        <v>*</v>
      </c>
      <c r="S34" s="89" t="str">
        <f>[72]Outubro!$I$22</f>
        <v>*</v>
      </c>
      <c r="T34" s="89" t="str">
        <f>[72]Outubro!$I$23</f>
        <v>*</v>
      </c>
      <c r="U34" s="89" t="str">
        <f>[72]Outubro!$I$24</f>
        <v>*</v>
      </c>
      <c r="V34" s="89" t="str">
        <f>[72]Outubro!$I$25</f>
        <v>*</v>
      </c>
      <c r="W34" s="89" t="str">
        <f>[72]Outubro!$I$26</f>
        <v>*</v>
      </c>
      <c r="X34" s="89" t="str">
        <f>[72]Outubro!$I$27</f>
        <v>*</v>
      </c>
      <c r="Y34" s="89" t="str">
        <f>[72]Outubro!$I$28</f>
        <v>*</v>
      </c>
      <c r="Z34" s="89" t="str">
        <f>[72]Outubro!$I$29</f>
        <v>*</v>
      </c>
      <c r="AA34" s="89" t="str">
        <f>[72]Outubro!$I$30</f>
        <v>*</v>
      </c>
      <c r="AB34" s="89" t="str">
        <f>[72]Outubro!$I$31</f>
        <v>*</v>
      </c>
      <c r="AC34" s="89" t="str">
        <f>[72]Outubro!$I$32</f>
        <v>*</v>
      </c>
      <c r="AD34" s="89" t="str">
        <f>[72]Outubro!$I$33</f>
        <v>*</v>
      </c>
      <c r="AE34" s="89" t="str">
        <f>[72]Outubro!$I$34</f>
        <v>*</v>
      </c>
      <c r="AF34" s="89" t="str">
        <f>[72]Outubro!$I$35</f>
        <v>*</v>
      </c>
      <c r="AG34" s="91" t="str">
        <f>[72]Outubro!$I$36</f>
        <v>*</v>
      </c>
      <c r="AJ34" t="s">
        <v>35</v>
      </c>
      <c r="AK34" t="s">
        <v>35</v>
      </c>
      <c r="AL34" t="s">
        <v>35</v>
      </c>
    </row>
    <row r="35" spans="1:39" x14ac:dyDescent="0.2">
      <c r="A35" s="77" t="s">
        <v>152</v>
      </c>
      <c r="B35" s="92" t="str">
        <f>[73]Outubro!$I$5</f>
        <v>*</v>
      </c>
      <c r="C35" s="92" t="str">
        <f>[73]Outubro!$I$6</f>
        <v>*</v>
      </c>
      <c r="D35" s="92" t="str">
        <f>[73]Outubro!$I$7</f>
        <v>*</v>
      </c>
      <c r="E35" s="92" t="str">
        <f>[73]Outubro!$I$8</f>
        <v>*</v>
      </c>
      <c r="F35" s="92" t="str">
        <f>[73]Outubro!$I$9</f>
        <v>*</v>
      </c>
      <c r="G35" s="92" t="str">
        <f>[73]Outubro!$I$10</f>
        <v>*</v>
      </c>
      <c r="H35" s="92" t="str">
        <f>[73]Outubro!$I$11</f>
        <v>*</v>
      </c>
      <c r="I35" s="92" t="str">
        <f>[73]Outubro!$I$12</f>
        <v>*</v>
      </c>
      <c r="J35" s="92" t="str">
        <f>[73]Outubro!$I$13</f>
        <v>*</v>
      </c>
      <c r="K35" s="92" t="str">
        <f>[73]Outubro!$I$14</f>
        <v>*</v>
      </c>
      <c r="L35" s="92" t="str">
        <f>[73]Outubro!$I$15</f>
        <v>*</v>
      </c>
      <c r="M35" s="92" t="str">
        <f>[73]Outubro!$I$16</f>
        <v>*</v>
      </c>
      <c r="N35" s="92" t="str">
        <f>[73]Outubro!$I$17</f>
        <v>*</v>
      </c>
      <c r="O35" s="92" t="str">
        <f>[73]Outubro!$I$18</f>
        <v>*</v>
      </c>
      <c r="P35" s="92" t="str">
        <f>[73]Outubro!$I$19</f>
        <v>*</v>
      </c>
      <c r="Q35" s="92" t="str">
        <f>[73]Outubro!$I$20</f>
        <v>*</v>
      </c>
      <c r="R35" s="92" t="str">
        <f>[73]Outubro!$I$21</f>
        <v>*</v>
      </c>
      <c r="S35" s="92" t="str">
        <f>[73]Outubro!$I$22</f>
        <v>*</v>
      </c>
      <c r="T35" s="89" t="str">
        <f>[73]Outubro!$I$23</f>
        <v>*</v>
      </c>
      <c r="U35" s="89" t="str">
        <f>[73]Outubro!$I$24</f>
        <v>*</v>
      </c>
      <c r="V35" s="89" t="str">
        <f>[73]Outubro!$I$25</f>
        <v>*</v>
      </c>
      <c r="W35" s="89" t="str">
        <f>[73]Outubro!$I$26</f>
        <v>*</v>
      </c>
      <c r="X35" s="89" t="str">
        <f>[73]Outubro!$I$27</f>
        <v>*</v>
      </c>
      <c r="Y35" s="89" t="str">
        <f>[73]Outubro!$I$28</f>
        <v>*</v>
      </c>
      <c r="Z35" s="89" t="str">
        <f>[73]Outubro!$I$29</f>
        <v>*</v>
      </c>
      <c r="AA35" s="89" t="str">
        <f>[73]Outubro!$I$30</f>
        <v>*</v>
      </c>
      <c r="AB35" s="89" t="str">
        <f>[73]Outubro!$I$31</f>
        <v>*</v>
      </c>
      <c r="AC35" s="89" t="str">
        <f>[73]Outubro!$I$32</f>
        <v>*</v>
      </c>
      <c r="AD35" s="89" t="str">
        <f>[73]Outubro!$I$33</f>
        <v>*</v>
      </c>
      <c r="AE35" s="89" t="str">
        <f>[73]Outubro!$I$34</f>
        <v>*</v>
      </c>
      <c r="AF35" s="89" t="str">
        <f>[73]Outubro!$I$35</f>
        <v>*</v>
      </c>
      <c r="AG35" s="94" t="str">
        <f>[73]Outubro!$I$36</f>
        <v>*</v>
      </c>
      <c r="AK35" t="s">
        <v>35</v>
      </c>
    </row>
    <row r="36" spans="1:39" x14ac:dyDescent="0.2">
      <c r="A36" s="77" t="s">
        <v>123</v>
      </c>
      <c r="B36" s="92" t="str">
        <f>[74]Outubro!$I$5</f>
        <v>*</v>
      </c>
      <c r="C36" s="92" t="str">
        <f>[74]Outubro!$I$6</f>
        <v>*</v>
      </c>
      <c r="D36" s="92" t="str">
        <f>[74]Outubro!$I$7</f>
        <v>*</v>
      </c>
      <c r="E36" s="92" t="str">
        <f>[74]Outubro!$I$8</f>
        <v>*</v>
      </c>
      <c r="F36" s="92" t="str">
        <f>[74]Outubro!$I$9</f>
        <v>*</v>
      </c>
      <c r="G36" s="92" t="str">
        <f>[74]Outubro!$I$10</f>
        <v>*</v>
      </c>
      <c r="H36" s="92" t="str">
        <f>[74]Outubro!$I$11</f>
        <v>*</v>
      </c>
      <c r="I36" s="92" t="str">
        <f>[74]Outubro!$I$12</f>
        <v>*</v>
      </c>
      <c r="J36" s="92" t="str">
        <f>[74]Outubro!$I$13</f>
        <v>*</v>
      </c>
      <c r="K36" s="92" t="str">
        <f>[74]Outubro!$I$14</f>
        <v>*</v>
      </c>
      <c r="L36" s="92" t="str">
        <f>[74]Outubro!$I$15</f>
        <v>*</v>
      </c>
      <c r="M36" s="92" t="str">
        <f>[74]Outubro!$I$16</f>
        <v>*</v>
      </c>
      <c r="N36" s="92" t="str">
        <f>[74]Outubro!$I$17</f>
        <v>*</v>
      </c>
      <c r="O36" s="92" t="str">
        <f>[74]Outubro!$I$18</f>
        <v>*</v>
      </c>
      <c r="P36" s="92" t="str">
        <f>[74]Outubro!$I$19</f>
        <v>*</v>
      </c>
      <c r="Q36" s="89" t="str">
        <f>[74]Outubro!$I$20</f>
        <v>*</v>
      </c>
      <c r="R36" s="89" t="str">
        <f>[74]Outubro!$I$21</f>
        <v>*</v>
      </c>
      <c r="S36" s="89" t="str">
        <f>[74]Outubro!$I$22</f>
        <v>*</v>
      </c>
      <c r="T36" s="89" t="str">
        <f>[74]Outubro!$I$23</f>
        <v>*</v>
      </c>
      <c r="U36" s="89" t="str">
        <f>[74]Outubro!$I$24</f>
        <v>*</v>
      </c>
      <c r="V36" s="89" t="str">
        <f>[74]Outubro!$I$25</f>
        <v>*</v>
      </c>
      <c r="W36" s="89" t="str">
        <f>[74]Outubro!$I$26</f>
        <v>*</v>
      </c>
      <c r="X36" s="89" t="str">
        <f>[74]Outubro!$I$27</f>
        <v>*</v>
      </c>
      <c r="Y36" s="89" t="str">
        <f>[74]Outubro!$I$28</f>
        <v>*</v>
      </c>
      <c r="Z36" s="89" t="str">
        <f>[74]Outubro!$I$29</f>
        <v>*</v>
      </c>
      <c r="AA36" s="89" t="str">
        <f>[74]Outubro!$I$30</f>
        <v>*</v>
      </c>
      <c r="AB36" s="89" t="str">
        <f>[74]Outubro!$I$31</f>
        <v>*</v>
      </c>
      <c r="AC36" s="89" t="str">
        <f>[74]Outubro!$I$32</f>
        <v>*</v>
      </c>
      <c r="AD36" s="89" t="str">
        <f>[74]Outubro!$I$33</f>
        <v>*</v>
      </c>
      <c r="AE36" s="89" t="str">
        <f>[74]Outubro!$I$34</f>
        <v>*</v>
      </c>
      <c r="AF36" s="89" t="str">
        <f>[74]Outubro!$I$35</f>
        <v>*</v>
      </c>
      <c r="AG36" s="94" t="str">
        <f>[74]Outubro!$I$36</f>
        <v>*</v>
      </c>
      <c r="AJ36" t="s">
        <v>35</v>
      </c>
      <c r="AK36" t="s">
        <v>35</v>
      </c>
    </row>
    <row r="37" spans="1:39" x14ac:dyDescent="0.2">
      <c r="A37" s="77" t="s">
        <v>14</v>
      </c>
      <c r="B37" s="92" t="str">
        <f>[75]Outubro!$I$5</f>
        <v>*</v>
      </c>
      <c r="C37" s="92" t="str">
        <f>[75]Outubro!$I$6</f>
        <v>*</v>
      </c>
      <c r="D37" s="92" t="str">
        <f>[75]Outubro!$I$7</f>
        <v>*</v>
      </c>
      <c r="E37" s="92" t="str">
        <f>[75]Outubro!$I$8</f>
        <v>*</v>
      </c>
      <c r="F37" s="92" t="str">
        <f>[75]Outubro!$I$9</f>
        <v>*</v>
      </c>
      <c r="G37" s="92" t="str">
        <f>[75]Outubro!$I$10</f>
        <v>*</v>
      </c>
      <c r="H37" s="92" t="str">
        <f>[75]Outubro!$I$11</f>
        <v>*</v>
      </c>
      <c r="I37" s="92" t="str">
        <f>[75]Outubro!$I$12</f>
        <v>*</v>
      </c>
      <c r="J37" s="92" t="str">
        <f>[75]Outubro!$I$13</f>
        <v>*</v>
      </c>
      <c r="K37" s="92" t="str">
        <f>[75]Outubro!$I$14</f>
        <v>*</v>
      </c>
      <c r="L37" s="92" t="str">
        <f>[75]Outubro!$I$15</f>
        <v>*</v>
      </c>
      <c r="M37" s="92" t="str">
        <f>[75]Outubro!$I$16</f>
        <v>*</v>
      </c>
      <c r="N37" s="92" t="str">
        <f>[75]Outubro!$I$17</f>
        <v>*</v>
      </c>
      <c r="O37" s="92" t="str">
        <f>[75]Outubro!$I$18</f>
        <v>*</v>
      </c>
      <c r="P37" s="92" t="str">
        <f>[75]Outubro!$I$19</f>
        <v>*</v>
      </c>
      <c r="Q37" s="92" t="str">
        <f>[75]Outubro!$I$20</f>
        <v>*</v>
      </c>
      <c r="R37" s="92" t="str">
        <f>[75]Outubro!$I$21</f>
        <v>*</v>
      </c>
      <c r="S37" s="92" t="str">
        <f>[75]Outubro!$I$22</f>
        <v>*</v>
      </c>
      <c r="T37" s="92" t="str">
        <f>[75]Outubro!$I$23</f>
        <v>*</v>
      </c>
      <c r="U37" s="92" t="str">
        <f>[75]Outubro!$I$24</f>
        <v>*</v>
      </c>
      <c r="V37" s="92" t="str">
        <f>[75]Outubro!$I$25</f>
        <v>*</v>
      </c>
      <c r="W37" s="92" t="str">
        <f>[75]Outubro!$I$26</f>
        <v>*</v>
      </c>
      <c r="X37" s="92" t="str">
        <f>[75]Outubro!$I$27</f>
        <v>*</v>
      </c>
      <c r="Y37" s="92" t="str">
        <f>[75]Outubro!$I$28</f>
        <v>*</v>
      </c>
      <c r="Z37" s="92" t="str">
        <f>[75]Outubro!$I$29</f>
        <v>*</v>
      </c>
      <c r="AA37" s="92" t="str">
        <f>[75]Outubro!$I$30</f>
        <v>*</v>
      </c>
      <c r="AB37" s="92" t="str">
        <f>[75]Outubro!$I$31</f>
        <v>*</v>
      </c>
      <c r="AC37" s="92" t="str">
        <f>[75]Outubro!$I$32</f>
        <v>*</v>
      </c>
      <c r="AD37" s="92" t="str">
        <f>[75]Outubro!$I$33</f>
        <v>*</v>
      </c>
      <c r="AE37" s="92" t="str">
        <f>[75]Outubro!$I$34</f>
        <v>*</v>
      </c>
      <c r="AF37" s="92" t="str">
        <f>[75]Outubro!$I$35</f>
        <v>*</v>
      </c>
      <c r="AG37" s="86" t="str">
        <f>[75]Outubro!$I$36</f>
        <v>*</v>
      </c>
      <c r="AK37" t="s">
        <v>35</v>
      </c>
    </row>
    <row r="38" spans="1:39" x14ac:dyDescent="0.2">
      <c r="A38" s="77" t="s">
        <v>153</v>
      </c>
      <c r="B38" s="11" t="str">
        <f>[76]Outubro!$I$5</f>
        <v>*</v>
      </c>
      <c r="C38" s="11" t="str">
        <f>[76]Outubro!$I$6</f>
        <v>*</v>
      </c>
      <c r="D38" s="11" t="str">
        <f>[76]Outubro!$I$7</f>
        <v>*</v>
      </c>
      <c r="E38" s="11" t="str">
        <f>[76]Outubro!$I$8</f>
        <v>*</v>
      </c>
      <c r="F38" s="11" t="str">
        <f>[76]Outubro!$I$9</f>
        <v>*</v>
      </c>
      <c r="G38" s="11" t="str">
        <f>[76]Outubro!$I$10</f>
        <v>*</v>
      </c>
      <c r="H38" s="11" t="str">
        <f>[76]Outubro!$I$11</f>
        <v>*</v>
      </c>
      <c r="I38" s="11" t="str">
        <f>[76]Outubro!$I$12</f>
        <v>*</v>
      </c>
      <c r="J38" s="11" t="str">
        <f>[76]Outubro!$I$13</f>
        <v>*</v>
      </c>
      <c r="K38" s="11" t="str">
        <f>[76]Outubro!$I$14</f>
        <v>*</v>
      </c>
      <c r="L38" s="11" t="str">
        <f>[76]Outubro!$I$15</f>
        <v>*</v>
      </c>
      <c r="M38" s="11" t="str">
        <f>[76]Outubro!$I$16</f>
        <v>*</v>
      </c>
      <c r="N38" s="11" t="str">
        <f>[76]Outubro!$I$17</f>
        <v>*</v>
      </c>
      <c r="O38" s="11" t="str">
        <f>[76]Outubro!$I$18</f>
        <v>*</v>
      </c>
      <c r="P38" s="11" t="str">
        <f>[76]Outubro!$I$19</f>
        <v>*</v>
      </c>
      <c r="Q38" s="89" t="str">
        <f>[76]Outubro!$I$20</f>
        <v>*</v>
      </c>
      <c r="R38" s="89" t="str">
        <f>[76]Outubro!$I$21</f>
        <v>*</v>
      </c>
      <c r="S38" s="89" t="str">
        <f>[76]Outubro!$I$22</f>
        <v>*</v>
      </c>
      <c r="T38" s="89" t="str">
        <f>[76]Outubro!$I$23</f>
        <v>*</v>
      </c>
      <c r="U38" s="89" t="str">
        <f>[76]Outubro!$I$24</f>
        <v>*</v>
      </c>
      <c r="V38" s="89" t="str">
        <f>[76]Outubro!$I$25</f>
        <v>*</v>
      </c>
      <c r="W38" s="89" t="str">
        <f>[76]Outubro!$I$26</f>
        <v>*</v>
      </c>
      <c r="X38" s="89" t="str">
        <f>[76]Outubro!$I$27</f>
        <v>*</v>
      </c>
      <c r="Y38" s="89" t="str">
        <f>[76]Outubro!$I$28</f>
        <v>*</v>
      </c>
      <c r="Z38" s="89" t="str">
        <f>[76]Outubro!$I$29</f>
        <v>*</v>
      </c>
      <c r="AA38" s="89" t="str">
        <f>[76]Outubro!$I$30</f>
        <v>*</v>
      </c>
      <c r="AB38" s="89" t="str">
        <f>[76]Outubro!$I$31</f>
        <v>*</v>
      </c>
      <c r="AC38" s="89" t="str">
        <f>[76]Outubro!$I$32</f>
        <v>*</v>
      </c>
      <c r="AD38" s="89" t="str">
        <f>[76]Outubro!$I$33</f>
        <v>*</v>
      </c>
      <c r="AE38" s="89" t="str">
        <f>[76]Outubro!$I$34</f>
        <v>*</v>
      </c>
      <c r="AF38" s="89" t="str">
        <f>[76]Outubro!$I$35</f>
        <v>*</v>
      </c>
      <c r="AG38" s="94" t="str">
        <f>[76]Outubro!$I$36</f>
        <v>*</v>
      </c>
      <c r="AJ38" t="s">
        <v>35</v>
      </c>
      <c r="AK38" t="s">
        <v>35</v>
      </c>
    </row>
    <row r="39" spans="1:39" x14ac:dyDescent="0.2">
      <c r="A39" s="77" t="s">
        <v>15</v>
      </c>
      <c r="B39" s="92" t="str">
        <f>[77]Outubro!$I$5</f>
        <v>*</v>
      </c>
      <c r="C39" s="92" t="str">
        <f>[77]Outubro!$I$6</f>
        <v>*</v>
      </c>
      <c r="D39" s="92" t="str">
        <f>[77]Outubro!$I$7</f>
        <v>*</v>
      </c>
      <c r="E39" s="92" t="str">
        <f>[77]Outubro!$I$8</f>
        <v>*</v>
      </c>
      <c r="F39" s="92" t="str">
        <f>[77]Outubro!$I$9</f>
        <v>*</v>
      </c>
      <c r="G39" s="92" t="str">
        <f>[77]Outubro!$I$10</f>
        <v>*</v>
      </c>
      <c r="H39" s="92" t="str">
        <f>[77]Outubro!$I$11</f>
        <v>*</v>
      </c>
      <c r="I39" s="92" t="str">
        <f>[77]Outubro!$I$12</f>
        <v>*</v>
      </c>
      <c r="J39" s="92" t="str">
        <f>[77]Outubro!$I$13</f>
        <v>*</v>
      </c>
      <c r="K39" s="92" t="str">
        <f>[77]Outubro!$I$14</f>
        <v>*</v>
      </c>
      <c r="L39" s="92" t="str">
        <f>[77]Outubro!$I$15</f>
        <v>*</v>
      </c>
      <c r="M39" s="92" t="str">
        <f>[77]Outubro!$I$16</f>
        <v>*</v>
      </c>
      <c r="N39" s="92" t="str">
        <f>[77]Outubro!$I$17</f>
        <v>*</v>
      </c>
      <c r="O39" s="92" t="str">
        <f>[77]Outubro!$I$18</f>
        <v>*</v>
      </c>
      <c r="P39" s="92" t="str">
        <f>[77]Outubro!$I$19</f>
        <v>*</v>
      </c>
      <c r="Q39" s="92" t="str">
        <f>[77]Outubro!$I$20</f>
        <v>*</v>
      </c>
      <c r="R39" s="92" t="str">
        <f>[77]Outubro!$I$21</f>
        <v>*</v>
      </c>
      <c r="S39" s="92" t="str">
        <f>[77]Outubro!$I$22</f>
        <v>*</v>
      </c>
      <c r="T39" s="92" t="str">
        <f>[77]Outubro!$I$23</f>
        <v>*</v>
      </c>
      <c r="U39" s="92" t="str">
        <f>[77]Outubro!$I$24</f>
        <v>*</v>
      </c>
      <c r="V39" s="92" t="str">
        <f>[77]Outubro!$I$25</f>
        <v>*</v>
      </c>
      <c r="W39" s="92" t="str">
        <f>[77]Outubro!$I$26</f>
        <v>*</v>
      </c>
      <c r="X39" s="92" t="str">
        <f>[77]Outubro!$I$27</f>
        <v>*</v>
      </c>
      <c r="Y39" s="92" t="str">
        <f>[77]Outubro!$I$28</f>
        <v>*</v>
      </c>
      <c r="Z39" s="92" t="str">
        <f>[77]Outubro!$I$29</f>
        <v>*</v>
      </c>
      <c r="AA39" s="92" t="str">
        <f>[77]Outubro!$I$30</f>
        <v>*</v>
      </c>
      <c r="AB39" s="92" t="str">
        <f>[77]Outubro!$I$31</f>
        <v>*</v>
      </c>
      <c r="AC39" s="92" t="str">
        <f>[77]Outubro!$I$32</f>
        <v>*</v>
      </c>
      <c r="AD39" s="92" t="str">
        <f>[77]Outubro!$I$33</f>
        <v>*</v>
      </c>
      <c r="AE39" s="92" t="str">
        <f>[77]Outubro!$I$34</f>
        <v>*</v>
      </c>
      <c r="AF39" s="92" t="str">
        <f>[77]Outubro!$I$35</f>
        <v>*</v>
      </c>
      <c r="AG39" s="86" t="str">
        <f>[77]Outubro!$I$36</f>
        <v>*</v>
      </c>
      <c r="AH39" s="12" t="s">
        <v>35</v>
      </c>
      <c r="AK39" t="s">
        <v>35</v>
      </c>
    </row>
    <row r="40" spans="1:39" x14ac:dyDescent="0.2">
      <c r="A40" s="77" t="s">
        <v>16</v>
      </c>
      <c r="B40" s="93" t="str">
        <f>[78]Outubro!$I$5</f>
        <v>*</v>
      </c>
      <c r="C40" s="93" t="str">
        <f>[78]Outubro!$I$6</f>
        <v>*</v>
      </c>
      <c r="D40" s="93" t="str">
        <f>[78]Outubro!$I$7</f>
        <v>*</v>
      </c>
      <c r="E40" s="93" t="str">
        <f>[78]Outubro!$I$8</f>
        <v>*</v>
      </c>
      <c r="F40" s="93" t="str">
        <f>[78]Outubro!$I$9</f>
        <v>*</v>
      </c>
      <c r="G40" s="93" t="str">
        <f>[78]Outubro!$I$10</f>
        <v>*</v>
      </c>
      <c r="H40" s="93" t="str">
        <f>[78]Outubro!$I$11</f>
        <v>*</v>
      </c>
      <c r="I40" s="93" t="str">
        <f>[78]Outubro!$I$12</f>
        <v>*</v>
      </c>
      <c r="J40" s="93" t="str">
        <f>[78]Outubro!$I$13</f>
        <v>*</v>
      </c>
      <c r="K40" s="93" t="str">
        <f>[78]Outubro!$I$14</f>
        <v>*</v>
      </c>
      <c r="L40" s="93" t="str">
        <f>[78]Outubro!$I$15</f>
        <v>*</v>
      </c>
      <c r="M40" s="93" t="str">
        <f>[78]Outubro!$I$16</f>
        <v>*</v>
      </c>
      <c r="N40" s="93" t="str">
        <f>[78]Outubro!$I$17</f>
        <v>*</v>
      </c>
      <c r="O40" s="93" t="str">
        <f>[78]Outubro!$I$18</f>
        <v>*</v>
      </c>
      <c r="P40" s="93" t="str">
        <f>[78]Outubro!$I$19</f>
        <v>*</v>
      </c>
      <c r="Q40" s="93" t="str">
        <f>[78]Outubro!$I$20</f>
        <v>*</v>
      </c>
      <c r="R40" s="93" t="str">
        <f>[78]Outubro!$I$21</f>
        <v>*</v>
      </c>
      <c r="S40" s="93" t="str">
        <f>[78]Outubro!$I$22</f>
        <v>*</v>
      </c>
      <c r="T40" s="93" t="str">
        <f>[78]Outubro!$I$23</f>
        <v>*</v>
      </c>
      <c r="U40" s="93" t="str">
        <f>[78]Outubro!$I$24</f>
        <v>*</v>
      </c>
      <c r="V40" s="93" t="str">
        <f>[78]Outubro!$I$25</f>
        <v>*</v>
      </c>
      <c r="W40" s="93" t="str">
        <f>[78]Outubro!$I$26</f>
        <v>*</v>
      </c>
      <c r="X40" s="93" t="str">
        <f>[78]Outubro!$I$27</f>
        <v>*</v>
      </c>
      <c r="Y40" s="93" t="str">
        <f>[78]Outubro!$I$28</f>
        <v>*</v>
      </c>
      <c r="Z40" s="93" t="str">
        <f>[78]Outubro!$I$29</f>
        <v>*</v>
      </c>
      <c r="AA40" s="93" t="str">
        <f>[78]Outubro!$I$30</f>
        <v>*</v>
      </c>
      <c r="AB40" s="93" t="str">
        <f>[78]Outubro!$I$31</f>
        <v>*</v>
      </c>
      <c r="AC40" s="93" t="str">
        <f>[78]Outubro!$I$32</f>
        <v>*</v>
      </c>
      <c r="AD40" s="93" t="str">
        <f>[78]Outubro!$I$33</f>
        <v>*</v>
      </c>
      <c r="AE40" s="93" t="str">
        <f>[78]Outubro!$I$34</f>
        <v>*</v>
      </c>
      <c r="AF40" s="93" t="str">
        <f>[78]Outubro!$I$35</f>
        <v>*</v>
      </c>
      <c r="AG40" s="86" t="str">
        <f>[78]Outubro!$I$36</f>
        <v>*</v>
      </c>
      <c r="AI40" t="s">
        <v>35</v>
      </c>
      <c r="AJ40" t="s">
        <v>35</v>
      </c>
    </row>
    <row r="41" spans="1:39" x14ac:dyDescent="0.2">
      <c r="A41" s="77" t="s">
        <v>154</v>
      </c>
      <c r="B41" s="92" t="str">
        <f>[79]Outubro!$I$5</f>
        <v>*</v>
      </c>
      <c r="C41" s="92" t="str">
        <f>[79]Outubro!$I$6</f>
        <v>*</v>
      </c>
      <c r="D41" s="92" t="str">
        <f>[79]Outubro!$I$7</f>
        <v>*</v>
      </c>
      <c r="E41" s="92" t="str">
        <f>[79]Outubro!$I$8</f>
        <v>*</v>
      </c>
      <c r="F41" s="92" t="str">
        <f>[79]Outubro!$I$9</f>
        <v>*</v>
      </c>
      <c r="G41" s="92" t="str">
        <f>[79]Outubro!$I$10</f>
        <v>*</v>
      </c>
      <c r="H41" s="92" t="str">
        <f>[79]Outubro!$I$11</f>
        <v>*</v>
      </c>
      <c r="I41" s="92" t="str">
        <f>[79]Outubro!$I$12</f>
        <v>*</v>
      </c>
      <c r="J41" s="92" t="str">
        <f>[79]Outubro!$I$13</f>
        <v>*</v>
      </c>
      <c r="K41" s="92" t="str">
        <f>[79]Outubro!$I$14</f>
        <v>*</v>
      </c>
      <c r="L41" s="92" t="str">
        <f>[79]Outubro!$I$15</f>
        <v>*</v>
      </c>
      <c r="M41" s="92" t="str">
        <f>[79]Outubro!$I$16</f>
        <v>*</v>
      </c>
      <c r="N41" s="92" t="str">
        <f>[79]Outubro!$I$17</f>
        <v>*</v>
      </c>
      <c r="O41" s="92" t="str">
        <f>[79]Outubro!$I$18</f>
        <v>*</v>
      </c>
      <c r="P41" s="92" t="str">
        <f>[79]Outubro!$I$19</f>
        <v>*</v>
      </c>
      <c r="Q41" s="92" t="str">
        <f>[79]Outubro!$I$20</f>
        <v>*</v>
      </c>
      <c r="R41" s="92" t="str">
        <f>[79]Outubro!$I$21</f>
        <v>*</v>
      </c>
      <c r="S41" s="92" t="str">
        <f>[79]Outubro!$I$22</f>
        <v>*</v>
      </c>
      <c r="T41" s="89" t="str">
        <f>[79]Outubro!$I$23</f>
        <v>*</v>
      </c>
      <c r="U41" s="89" t="str">
        <f>[79]Outubro!$I$24</f>
        <v>*</v>
      </c>
      <c r="V41" s="89" t="str">
        <f>[79]Outubro!$I$25</f>
        <v>*</v>
      </c>
      <c r="W41" s="89" t="str">
        <f>[79]Outubro!$I$26</f>
        <v>*</v>
      </c>
      <c r="X41" s="89" t="str">
        <f>[79]Outubro!$I$27</f>
        <v>*</v>
      </c>
      <c r="Y41" s="89" t="str">
        <f>[79]Outubro!$I$28</f>
        <v>*</v>
      </c>
      <c r="Z41" s="89" t="str">
        <f>[79]Outubro!$I$29</f>
        <v>*</v>
      </c>
      <c r="AA41" s="89" t="str">
        <f>[79]Outubro!$I$30</f>
        <v>*</v>
      </c>
      <c r="AB41" s="89" t="str">
        <f>[79]Outubro!$I$31</f>
        <v>*</v>
      </c>
      <c r="AC41" s="89" t="str">
        <f>[79]Outubro!$I$32</f>
        <v>*</v>
      </c>
      <c r="AD41" s="89" t="str">
        <f>[79]Outubro!$I$33</f>
        <v>*</v>
      </c>
      <c r="AE41" s="89" t="str">
        <f>[79]Outubro!$I$34</f>
        <v>*</v>
      </c>
      <c r="AF41" s="89" t="str">
        <f>[79]Outubro!$I$35</f>
        <v>*</v>
      </c>
      <c r="AG41" s="94" t="str">
        <f>[79]Outubro!$I$36</f>
        <v>*</v>
      </c>
      <c r="AJ41" t="s">
        <v>35</v>
      </c>
    </row>
    <row r="42" spans="1:39" x14ac:dyDescent="0.2">
      <c r="A42" s="77" t="s">
        <v>17</v>
      </c>
      <c r="B42" s="92" t="str">
        <f>[80]Outubro!$I$5</f>
        <v>*</v>
      </c>
      <c r="C42" s="92" t="str">
        <f>[80]Outubro!$I$6</f>
        <v>*</v>
      </c>
      <c r="D42" s="92" t="str">
        <f>[80]Outubro!$I$7</f>
        <v>*</v>
      </c>
      <c r="E42" s="92" t="str">
        <f>[80]Outubro!$I$8</f>
        <v>*</v>
      </c>
      <c r="F42" s="92" t="str">
        <f>[80]Outubro!$I$9</f>
        <v>*</v>
      </c>
      <c r="G42" s="92" t="str">
        <f>[80]Outubro!$I$10</f>
        <v>*</v>
      </c>
      <c r="H42" s="92" t="str">
        <f>[80]Outubro!$I$11</f>
        <v>*</v>
      </c>
      <c r="I42" s="92" t="str">
        <f>[80]Outubro!$I$12</f>
        <v>*</v>
      </c>
      <c r="J42" s="92" t="str">
        <f>[80]Outubro!$I$13</f>
        <v>*</v>
      </c>
      <c r="K42" s="92" t="str">
        <f>[80]Outubro!$I$14</f>
        <v>*</v>
      </c>
      <c r="L42" s="92" t="str">
        <f>[80]Outubro!$I$15</f>
        <v>*</v>
      </c>
      <c r="M42" s="92" t="str">
        <f>[80]Outubro!$I$16</f>
        <v>*</v>
      </c>
      <c r="N42" s="92" t="str">
        <f>[80]Outubro!$I$17</f>
        <v>*</v>
      </c>
      <c r="O42" s="92" t="str">
        <f>[80]Outubro!$I$18</f>
        <v>*</v>
      </c>
      <c r="P42" s="92" t="str">
        <f>[80]Outubro!$I$19</f>
        <v>*</v>
      </c>
      <c r="Q42" s="92" t="str">
        <f>[80]Outubro!$I$20</f>
        <v>*</v>
      </c>
      <c r="R42" s="92" t="str">
        <f>[80]Outubro!$I$21</f>
        <v>*</v>
      </c>
      <c r="S42" s="92" t="str">
        <f>[80]Outubro!$I$22</f>
        <v>*</v>
      </c>
      <c r="T42" s="92" t="str">
        <f>[80]Outubro!$I$23</f>
        <v>*</v>
      </c>
      <c r="U42" s="92" t="str">
        <f>[80]Outubro!$I$24</f>
        <v>*</v>
      </c>
      <c r="V42" s="92" t="str">
        <f>[80]Outubro!$I$25</f>
        <v>*</v>
      </c>
      <c r="W42" s="92" t="str">
        <f>[80]Outubro!$I$26</f>
        <v>*</v>
      </c>
      <c r="X42" s="92" t="str">
        <f>[80]Outubro!$I$27</f>
        <v>*</v>
      </c>
      <c r="Y42" s="92" t="str">
        <f>[80]Outubro!$I$28</f>
        <v>*</v>
      </c>
      <c r="Z42" s="92" t="str">
        <f>[80]Outubro!$I$29</f>
        <v>*</v>
      </c>
      <c r="AA42" s="92" t="str">
        <f>[80]Outubro!$I$30</f>
        <v>*</v>
      </c>
      <c r="AB42" s="92" t="str">
        <f>[80]Outubro!$I$31</f>
        <v>*</v>
      </c>
      <c r="AC42" s="92" t="str">
        <f>[80]Outubro!$I$32</f>
        <v>*</v>
      </c>
      <c r="AD42" s="92" t="str">
        <f>[80]Outubro!$I$33</f>
        <v>*</v>
      </c>
      <c r="AE42" s="92" t="str">
        <f>[80]Outubro!$I$34</f>
        <v>*</v>
      </c>
      <c r="AF42" s="92" t="str">
        <f>[80]Outubro!$I$35</f>
        <v>*</v>
      </c>
      <c r="AG42" s="86" t="str">
        <f>[80]Outubro!$I$36</f>
        <v>*</v>
      </c>
    </row>
    <row r="43" spans="1:39" x14ac:dyDescent="0.2">
      <c r="A43" s="77" t="s">
        <v>136</v>
      </c>
      <c r="B43" s="11" t="str">
        <f>[81]Outubro!$I$5</f>
        <v>*</v>
      </c>
      <c r="C43" s="11" t="str">
        <f>[81]Outubro!$I$6</f>
        <v>*</v>
      </c>
      <c r="D43" s="11" t="str">
        <f>[81]Outubro!$I$7</f>
        <v>*</v>
      </c>
      <c r="E43" s="11" t="str">
        <f>[81]Outubro!$I$8</f>
        <v>*</v>
      </c>
      <c r="F43" s="11" t="str">
        <f>[81]Outubro!$I$9</f>
        <v>*</v>
      </c>
      <c r="G43" s="11" t="str">
        <f>[81]Outubro!$I$10</f>
        <v>*</v>
      </c>
      <c r="H43" s="11" t="str">
        <f>[81]Outubro!$I$11</f>
        <v>*</v>
      </c>
      <c r="I43" s="11" t="str">
        <f>[81]Outubro!$I$12</f>
        <v>*</v>
      </c>
      <c r="J43" s="11" t="str">
        <f>[81]Outubro!$I$13</f>
        <v>*</v>
      </c>
      <c r="K43" s="11" t="str">
        <f>[81]Outubro!$I$14</f>
        <v>*</v>
      </c>
      <c r="L43" s="11" t="str">
        <f>[81]Outubro!$I$15</f>
        <v>*</v>
      </c>
      <c r="M43" s="11" t="str">
        <f>[81]Outubro!$I$16</f>
        <v>*</v>
      </c>
      <c r="N43" s="11" t="str">
        <f>[81]Outubro!$I$17</f>
        <v>*</v>
      </c>
      <c r="O43" s="11" t="str">
        <f>[81]Outubro!$I$18</f>
        <v>*</v>
      </c>
      <c r="P43" s="11" t="str">
        <f>[81]Outubro!$I$19</f>
        <v>*</v>
      </c>
      <c r="Q43" s="11" t="str">
        <f>[81]Outubro!$I$20</f>
        <v>*</v>
      </c>
      <c r="R43" s="11" t="str">
        <f>[81]Outubro!$I$21</f>
        <v>*</v>
      </c>
      <c r="S43" s="11" t="str">
        <f>[81]Outubro!$I$22</f>
        <v>*</v>
      </c>
      <c r="T43" s="89" t="str">
        <f>[81]Outubro!$I$23</f>
        <v>*</v>
      </c>
      <c r="U43" s="89" t="str">
        <f>[81]Outubro!$I$24</f>
        <v>*</v>
      </c>
      <c r="V43" s="89" t="str">
        <f>[81]Outubro!$I$25</f>
        <v>*</v>
      </c>
      <c r="W43" s="89" t="str">
        <f>[81]Outubro!$I$26</f>
        <v>*</v>
      </c>
      <c r="X43" s="89" t="str">
        <f>[81]Outubro!$I$27</f>
        <v>*</v>
      </c>
      <c r="Y43" s="89" t="str">
        <f>[81]Outubro!$I$28</f>
        <v>*</v>
      </c>
      <c r="Z43" s="89" t="str">
        <f>[81]Outubro!$I$29</f>
        <v>*</v>
      </c>
      <c r="AA43" s="89" t="str">
        <f>[81]Outubro!$I$30</f>
        <v>*</v>
      </c>
      <c r="AB43" s="89" t="str">
        <f>[81]Outubro!$I$31</f>
        <v>*</v>
      </c>
      <c r="AC43" s="89" t="str">
        <f>[81]Outubro!$I$32</f>
        <v>*</v>
      </c>
      <c r="AD43" s="89" t="str">
        <f>[81]Outubro!$I$33</f>
        <v>*</v>
      </c>
      <c r="AE43" s="89" t="str">
        <f>[81]Outubro!$I$34</f>
        <v>*</v>
      </c>
      <c r="AF43" s="89" t="str">
        <f>[81]Outubro!$I$35</f>
        <v>*</v>
      </c>
      <c r="AG43" s="94" t="str">
        <f>[81]Outubro!$I$36</f>
        <v>*</v>
      </c>
      <c r="AJ43" t="s">
        <v>35</v>
      </c>
      <c r="AK43" t="s">
        <v>35</v>
      </c>
      <c r="AL43" t="s">
        <v>35</v>
      </c>
    </row>
    <row r="44" spans="1:39" x14ac:dyDescent="0.2">
      <c r="A44" s="77" t="s">
        <v>18</v>
      </c>
      <c r="B44" s="92" t="str">
        <f>[82]Outubro!$I$5</f>
        <v>*</v>
      </c>
      <c r="C44" s="92" t="str">
        <f>[82]Outubro!$I$6</f>
        <v>*</v>
      </c>
      <c r="D44" s="92" t="str">
        <f>[82]Outubro!$I$7</f>
        <v>*</v>
      </c>
      <c r="E44" s="92" t="str">
        <f>[82]Outubro!$I$8</f>
        <v>*</v>
      </c>
      <c r="F44" s="92" t="str">
        <f>[82]Outubro!$I$9</f>
        <v>*</v>
      </c>
      <c r="G44" s="92" t="str">
        <f>[82]Outubro!$I$10</f>
        <v>*</v>
      </c>
      <c r="H44" s="92" t="str">
        <f>[82]Outubro!$I$11</f>
        <v>*</v>
      </c>
      <c r="I44" s="92" t="str">
        <f>[82]Outubro!$I$12</f>
        <v>*</v>
      </c>
      <c r="J44" s="92" t="str">
        <f>[82]Outubro!$I$13</f>
        <v>*</v>
      </c>
      <c r="K44" s="92" t="str">
        <f>[82]Outubro!$I$14</f>
        <v>*</v>
      </c>
      <c r="L44" s="92" t="str">
        <f>[82]Outubro!$I$15</f>
        <v>*</v>
      </c>
      <c r="M44" s="92" t="str">
        <f>[82]Outubro!$I$16</f>
        <v>*</v>
      </c>
      <c r="N44" s="92" t="str">
        <f>[82]Outubro!$I$17</f>
        <v>*</v>
      </c>
      <c r="O44" s="92" t="str">
        <f>[82]Outubro!$I$18</f>
        <v>*</v>
      </c>
      <c r="P44" s="92" t="str">
        <f>[82]Outubro!$I$19</f>
        <v>*</v>
      </c>
      <c r="Q44" s="92" t="str">
        <f>[82]Outubro!$I$20</f>
        <v>*</v>
      </c>
      <c r="R44" s="92" t="str">
        <f>[82]Outubro!$I$21</f>
        <v>*</v>
      </c>
      <c r="S44" s="92" t="str">
        <f>[82]Outubro!$I$22</f>
        <v>*</v>
      </c>
      <c r="T44" s="92" t="str">
        <f>[82]Outubro!$I$23</f>
        <v>*</v>
      </c>
      <c r="U44" s="92" t="str">
        <f>[82]Outubro!$I$24</f>
        <v>*</v>
      </c>
      <c r="V44" s="92" t="str">
        <f>[82]Outubro!$I$25</f>
        <v>*</v>
      </c>
      <c r="W44" s="92" t="str">
        <f>[82]Outubro!$I$26</f>
        <v>*</v>
      </c>
      <c r="X44" s="92" t="str">
        <f>[82]Outubro!$I$27</f>
        <v>*</v>
      </c>
      <c r="Y44" s="92" t="str">
        <f>[82]Outubro!$I$28</f>
        <v>*</v>
      </c>
      <c r="Z44" s="92" t="str">
        <f>[82]Outubro!$I$29</f>
        <v>*</v>
      </c>
      <c r="AA44" s="92" t="str">
        <f>[82]Outubro!$I$30</f>
        <v>*</v>
      </c>
      <c r="AB44" s="92" t="str">
        <f>[82]Outubro!$I$31</f>
        <v>*</v>
      </c>
      <c r="AC44" s="92" t="str">
        <f>[82]Outubro!$I$32</f>
        <v>*</v>
      </c>
      <c r="AD44" s="92" t="str">
        <f>[82]Outubro!$I$33</f>
        <v>*</v>
      </c>
      <c r="AE44" s="92" t="str">
        <f>[82]Outubro!$I$34</f>
        <v>*</v>
      </c>
      <c r="AF44" s="92" t="str">
        <f>[82]Outubro!$I$35</f>
        <v>*</v>
      </c>
      <c r="AG44" s="86" t="str">
        <f>[82]Outubro!$I$36</f>
        <v>*</v>
      </c>
      <c r="AJ44" t="s">
        <v>35</v>
      </c>
      <c r="AK44" t="s">
        <v>35</v>
      </c>
      <c r="AL44" t="s">
        <v>35</v>
      </c>
    </row>
    <row r="45" spans="1:39" x14ac:dyDescent="0.2">
      <c r="A45" s="77" t="s">
        <v>141</v>
      </c>
      <c r="B45" s="92" t="str">
        <f>[83]Outubro!$I$5</f>
        <v>*</v>
      </c>
      <c r="C45" s="92" t="str">
        <f>[83]Outubro!$I$6</f>
        <v>*</v>
      </c>
      <c r="D45" s="92" t="str">
        <f>[83]Outubro!$I$7</f>
        <v>*</v>
      </c>
      <c r="E45" s="92" t="str">
        <f>[83]Outubro!$I$8</f>
        <v>*</v>
      </c>
      <c r="F45" s="92" t="str">
        <f>[83]Outubro!$I$9</f>
        <v>*</v>
      </c>
      <c r="G45" s="92" t="str">
        <f>[83]Outubro!$I$10</f>
        <v>*</v>
      </c>
      <c r="H45" s="92" t="str">
        <f>[83]Outubro!$I$11</f>
        <v>*</v>
      </c>
      <c r="I45" s="92" t="str">
        <f>[83]Outubro!$I$12</f>
        <v>*</v>
      </c>
      <c r="J45" s="92" t="str">
        <f>[83]Outubro!$I$13</f>
        <v>*</v>
      </c>
      <c r="K45" s="92" t="str">
        <f>[83]Outubro!$I$14</f>
        <v>*</v>
      </c>
      <c r="L45" s="92" t="str">
        <f>[83]Outubro!$I$15</f>
        <v>*</v>
      </c>
      <c r="M45" s="92" t="str">
        <f>[83]Outubro!$I$16</f>
        <v>*</v>
      </c>
      <c r="N45" s="92" t="str">
        <f>[83]Outubro!$I$17</f>
        <v>*</v>
      </c>
      <c r="O45" s="92" t="str">
        <f>[83]Outubro!$I$18</f>
        <v>*</v>
      </c>
      <c r="P45" s="92" t="str">
        <f>[83]Outubro!$I$19</f>
        <v>*</v>
      </c>
      <c r="Q45" s="92" t="str">
        <f>[83]Outubro!$I$20</f>
        <v>*</v>
      </c>
      <c r="R45" s="92" t="str">
        <f>[83]Outubro!$I$21</f>
        <v>*</v>
      </c>
      <c r="S45" s="92" t="str">
        <f>[83]Outubro!$I$22</f>
        <v>*</v>
      </c>
      <c r="T45" s="89" t="str">
        <f>[83]Outubro!$I$23</f>
        <v>*</v>
      </c>
      <c r="U45" s="89" t="str">
        <f>[83]Outubro!$I$24</f>
        <v>*</v>
      </c>
      <c r="V45" s="89" t="str">
        <f>[83]Outubro!$I$25</f>
        <v>*</v>
      </c>
      <c r="W45" s="89" t="str">
        <f>[83]Outubro!$I$26</f>
        <v>*</v>
      </c>
      <c r="X45" s="89" t="str">
        <f>[83]Outubro!$I$27</f>
        <v>*</v>
      </c>
      <c r="Y45" s="89" t="str">
        <f>[83]Outubro!$I$28</f>
        <v>*</v>
      </c>
      <c r="Z45" s="89" t="str">
        <f>[83]Outubro!$I$29</f>
        <v>*</v>
      </c>
      <c r="AA45" s="89" t="str">
        <f>[83]Outubro!$I$30</f>
        <v>*</v>
      </c>
      <c r="AB45" s="89" t="str">
        <f>[83]Outubro!$I$31</f>
        <v>*</v>
      </c>
      <c r="AC45" s="89" t="str">
        <f>[83]Outubro!$I$32</f>
        <v>*</v>
      </c>
      <c r="AD45" s="89" t="str">
        <f>[83]Outubro!$I$33</f>
        <v>*</v>
      </c>
      <c r="AE45" s="89" t="str">
        <f>[83]Outubro!$I$34</f>
        <v>*</v>
      </c>
      <c r="AF45" s="89" t="str">
        <f>[83]Outubro!$I$35</f>
        <v>*</v>
      </c>
      <c r="AG45" s="94" t="str">
        <f>[83]Outubro!$I$36</f>
        <v>*</v>
      </c>
      <c r="AI45" t="s">
        <v>35</v>
      </c>
      <c r="AJ45" t="s">
        <v>35</v>
      </c>
      <c r="AK45" t="s">
        <v>35</v>
      </c>
      <c r="AL45" t="s">
        <v>200</v>
      </c>
    </row>
    <row r="46" spans="1:39" x14ac:dyDescent="0.2">
      <c r="A46" s="77" t="s">
        <v>19</v>
      </c>
      <c r="B46" s="92" t="str">
        <f>[84]Outubro!$I$5</f>
        <v>*</v>
      </c>
      <c r="C46" s="92" t="str">
        <f>[84]Outubro!$I$6</f>
        <v>*</v>
      </c>
      <c r="D46" s="92" t="str">
        <f>[84]Outubro!$I$7</f>
        <v>*</v>
      </c>
      <c r="E46" s="92" t="str">
        <f>[84]Outubro!$I$8</f>
        <v>*</v>
      </c>
      <c r="F46" s="92" t="str">
        <f>[84]Outubro!$I$9</f>
        <v>*</v>
      </c>
      <c r="G46" s="92" t="str">
        <f>[84]Outubro!$I$10</f>
        <v>*</v>
      </c>
      <c r="H46" s="92" t="str">
        <f>[84]Outubro!$I$11</f>
        <v>*</v>
      </c>
      <c r="I46" s="92" t="str">
        <f>[84]Outubro!$I$12</f>
        <v>*</v>
      </c>
      <c r="J46" s="92" t="str">
        <f>[84]Outubro!$I$13</f>
        <v>*</v>
      </c>
      <c r="K46" s="92" t="str">
        <f>[84]Outubro!$I$14</f>
        <v>*</v>
      </c>
      <c r="L46" s="92" t="str">
        <f>[84]Outubro!$I$15</f>
        <v>*</v>
      </c>
      <c r="M46" s="92" t="str">
        <f>[84]Outubro!$I$16</f>
        <v>*</v>
      </c>
      <c r="N46" s="92" t="str">
        <f>[84]Outubro!$I$17</f>
        <v>*</v>
      </c>
      <c r="O46" s="92" t="str">
        <f>[84]Outubro!$I$18</f>
        <v>*</v>
      </c>
      <c r="P46" s="92" t="str">
        <f>[84]Outubro!$I$19</f>
        <v>*</v>
      </c>
      <c r="Q46" s="92" t="str">
        <f>[84]Outubro!$I$20</f>
        <v>*</v>
      </c>
      <c r="R46" s="92" t="str">
        <f>[84]Outubro!$I$21</f>
        <v>*</v>
      </c>
      <c r="S46" s="92" t="str">
        <f>[84]Outubro!$I$22</f>
        <v>*</v>
      </c>
      <c r="T46" s="92" t="str">
        <f>[84]Outubro!$I$23</f>
        <v>*</v>
      </c>
      <c r="U46" s="92" t="str">
        <f>[84]Outubro!$I$24</f>
        <v>*</v>
      </c>
      <c r="V46" s="92" t="str">
        <f>[84]Outubro!$I$25</f>
        <v>*</v>
      </c>
      <c r="W46" s="92" t="str">
        <f>[84]Outubro!$I$26</f>
        <v>*</v>
      </c>
      <c r="X46" s="92" t="str">
        <f>[84]Outubro!$I$27</f>
        <v>*</v>
      </c>
      <c r="Y46" s="92" t="str">
        <f>[84]Outubro!$I$28</f>
        <v>*</v>
      </c>
      <c r="Z46" s="92" t="str">
        <f>[84]Outubro!$I$29</f>
        <v>*</v>
      </c>
      <c r="AA46" s="92" t="str">
        <f>[84]Outubro!$I$30</f>
        <v>*</v>
      </c>
      <c r="AB46" s="92" t="str">
        <f>[84]Outubro!$I$31</f>
        <v>*</v>
      </c>
      <c r="AC46" s="92" t="str">
        <f>[84]Outubro!$I$32</f>
        <v>*</v>
      </c>
      <c r="AD46" s="92" t="str">
        <f>[84]Outubro!$I$33</f>
        <v>*</v>
      </c>
      <c r="AE46" s="92" t="str">
        <f>[84]Outubro!$I$34</f>
        <v>*</v>
      </c>
      <c r="AF46" s="92" t="str">
        <f>[84]Outubro!$I$35</f>
        <v>*</v>
      </c>
      <c r="AG46" s="86" t="str">
        <f>[84]Outubro!$I$36</f>
        <v>*</v>
      </c>
      <c r="AH46" s="12" t="s">
        <v>35</v>
      </c>
      <c r="AJ46" t="s">
        <v>35</v>
      </c>
    </row>
    <row r="47" spans="1:39" x14ac:dyDescent="0.2">
      <c r="A47" s="77" t="s">
        <v>23</v>
      </c>
      <c r="B47" s="92" t="str">
        <f>[85]Outubro!$I$5</f>
        <v>*</v>
      </c>
      <c r="C47" s="92" t="str">
        <f>[85]Outubro!$I$6</f>
        <v>*</v>
      </c>
      <c r="D47" s="92" t="str">
        <f>[85]Outubro!$I$7</f>
        <v>*</v>
      </c>
      <c r="E47" s="92" t="str">
        <f>[85]Outubro!$I$8</f>
        <v>*</v>
      </c>
      <c r="F47" s="92" t="str">
        <f>[85]Outubro!$I$9</f>
        <v>*</v>
      </c>
      <c r="G47" s="92" t="str">
        <f>[85]Outubro!$I$10</f>
        <v>*</v>
      </c>
      <c r="H47" s="92" t="str">
        <f>[85]Outubro!$I$11</f>
        <v>*</v>
      </c>
      <c r="I47" s="92" t="str">
        <f>[85]Outubro!$I$12</f>
        <v>*</v>
      </c>
      <c r="J47" s="92" t="str">
        <f>[85]Outubro!$I$13</f>
        <v>*</v>
      </c>
      <c r="K47" s="92" t="str">
        <f>[85]Outubro!$I$14</f>
        <v>*</v>
      </c>
      <c r="L47" s="92" t="str">
        <f>[85]Outubro!$I$15</f>
        <v>*</v>
      </c>
      <c r="M47" s="92" t="str">
        <f>[85]Outubro!$I$16</f>
        <v>*</v>
      </c>
      <c r="N47" s="92" t="str">
        <f>[85]Outubro!$I$17</f>
        <v>*</v>
      </c>
      <c r="O47" s="92" t="str">
        <f>[85]Outubro!$I$18</f>
        <v>*</v>
      </c>
      <c r="P47" s="92" t="str">
        <f>[85]Outubro!$I$19</f>
        <v>*</v>
      </c>
      <c r="Q47" s="92" t="str">
        <f>[85]Outubro!$I$20</f>
        <v>*</v>
      </c>
      <c r="R47" s="92" t="str">
        <f>[85]Outubro!$I$21</f>
        <v>*</v>
      </c>
      <c r="S47" s="92" t="str">
        <f>[85]Outubro!$I$22</f>
        <v>*</v>
      </c>
      <c r="T47" s="92" t="str">
        <f>[85]Outubro!$I$23</f>
        <v>*</v>
      </c>
      <c r="U47" s="92" t="str">
        <f>[85]Outubro!$I$24</f>
        <v>*</v>
      </c>
      <c r="V47" s="92" t="str">
        <f>[85]Outubro!$I$25</f>
        <v>*</v>
      </c>
      <c r="W47" s="92" t="str">
        <f>[85]Outubro!$I$26</f>
        <v>*</v>
      </c>
      <c r="X47" s="92" t="str">
        <f>[85]Outubro!$I$27</f>
        <v>*</v>
      </c>
      <c r="Y47" s="92" t="str">
        <f>[85]Outubro!$I$28</f>
        <v>*</v>
      </c>
      <c r="Z47" s="92" t="str">
        <f>[85]Outubro!$I$29</f>
        <v>*</v>
      </c>
      <c r="AA47" s="92" t="str">
        <f>[85]Outubro!$I$30</f>
        <v>*</v>
      </c>
      <c r="AB47" s="92" t="str">
        <f>[85]Outubro!$I$31</f>
        <v>*</v>
      </c>
      <c r="AC47" s="92" t="str">
        <f>[85]Outubro!$I$32</f>
        <v>*</v>
      </c>
      <c r="AD47" s="92" t="str">
        <f>[85]Outubro!$I$33</f>
        <v>*</v>
      </c>
      <c r="AE47" s="92" t="str">
        <f>[85]Outubro!$I$34</f>
        <v>*</v>
      </c>
      <c r="AF47" s="92" t="str">
        <f>[85]Outubro!$I$35</f>
        <v>*</v>
      </c>
      <c r="AG47" s="86" t="str">
        <f>[85]Outubro!$I$36</f>
        <v>*</v>
      </c>
      <c r="AI47" t="s">
        <v>35</v>
      </c>
      <c r="AK47" t="s">
        <v>35</v>
      </c>
      <c r="AL47" t="s">
        <v>35</v>
      </c>
    </row>
    <row r="48" spans="1:39" x14ac:dyDescent="0.2">
      <c r="A48" s="77" t="s">
        <v>34</v>
      </c>
      <c r="B48" s="92" t="str">
        <f>[86]Outubro!$I$5</f>
        <v>*</v>
      </c>
      <c r="C48" s="92" t="str">
        <f>[86]Outubro!$I$6</f>
        <v>*</v>
      </c>
      <c r="D48" s="92" t="str">
        <f>[86]Outubro!$I$7</f>
        <v>*</v>
      </c>
      <c r="E48" s="92" t="str">
        <f>[86]Outubro!$I$8</f>
        <v>*</v>
      </c>
      <c r="F48" s="92" t="str">
        <f>[86]Outubro!$I$9</f>
        <v>*</v>
      </c>
      <c r="G48" s="92" t="str">
        <f>[86]Outubro!$I$10</f>
        <v>*</v>
      </c>
      <c r="H48" s="92" t="str">
        <f>[86]Outubro!$I$11</f>
        <v>*</v>
      </c>
      <c r="I48" s="92" t="str">
        <f>[86]Outubro!$I$12</f>
        <v>*</v>
      </c>
      <c r="J48" s="92" t="str">
        <f>[86]Outubro!$I$13</f>
        <v>*</v>
      </c>
      <c r="K48" s="92" t="str">
        <f>[86]Outubro!$I$14</f>
        <v>*</v>
      </c>
      <c r="L48" s="92" t="str">
        <f>[86]Outubro!$I$15</f>
        <v>*</v>
      </c>
      <c r="M48" s="92" t="str">
        <f>[86]Outubro!$I$16</f>
        <v>*</v>
      </c>
      <c r="N48" s="92" t="str">
        <f>[86]Outubro!$I$17</f>
        <v>*</v>
      </c>
      <c r="O48" s="92" t="str">
        <f>[86]Outubro!$I$18</f>
        <v>*</v>
      </c>
      <c r="P48" s="92" t="str">
        <f>[86]Outubro!$I$19</f>
        <v>*</v>
      </c>
      <c r="Q48" s="92" t="str">
        <f>[86]Outubro!$I$20</f>
        <v>*</v>
      </c>
      <c r="R48" s="92" t="str">
        <f>[86]Outubro!$I$21</f>
        <v>*</v>
      </c>
      <c r="S48" s="92" t="str">
        <f>[86]Outubro!$I$22</f>
        <v>*</v>
      </c>
      <c r="T48" s="92" t="str">
        <f>[86]Outubro!$I$23</f>
        <v>*</v>
      </c>
      <c r="U48" s="92" t="str">
        <f>[86]Outubro!$I$24</f>
        <v>*</v>
      </c>
      <c r="V48" s="92" t="str">
        <f>[86]Outubro!$I$25</f>
        <v>*</v>
      </c>
      <c r="W48" s="92" t="str">
        <f>[86]Outubro!$I$26</f>
        <v>*</v>
      </c>
      <c r="X48" s="92" t="str">
        <f>[86]Outubro!$I$27</f>
        <v>*</v>
      </c>
      <c r="Y48" s="92" t="str">
        <f>[86]Outubro!$I$28</f>
        <v>*</v>
      </c>
      <c r="Z48" s="92" t="str">
        <f>[86]Outubro!$I$29</f>
        <v>*</v>
      </c>
      <c r="AA48" s="92" t="str">
        <f>[86]Outubro!$I$30</f>
        <v>*</v>
      </c>
      <c r="AB48" s="92" t="str">
        <f>[86]Outubro!$I$31</f>
        <v>*</v>
      </c>
      <c r="AC48" s="92" t="str">
        <f>[86]Outubro!$I$32</f>
        <v>*</v>
      </c>
      <c r="AD48" s="92" t="str">
        <f>[86]Outubro!$I$33</f>
        <v>*</v>
      </c>
      <c r="AE48" s="92" t="str">
        <f>[86]Outubro!$I$34</f>
        <v>*</v>
      </c>
      <c r="AF48" s="92" t="str">
        <f>[86]Outubro!$I$35</f>
        <v>*</v>
      </c>
      <c r="AG48" s="86" t="str">
        <f>[86]Outubro!$I$36</f>
        <v>*</v>
      </c>
      <c r="AH48" s="12" t="s">
        <v>35</v>
      </c>
      <c r="AJ48" t="s">
        <v>35</v>
      </c>
      <c r="AK48" t="s">
        <v>35</v>
      </c>
      <c r="AM48" t="s">
        <v>35</v>
      </c>
    </row>
    <row r="49" spans="1:38" ht="13.5" thickBot="1" x14ac:dyDescent="0.25">
      <c r="A49" s="78" t="s">
        <v>20</v>
      </c>
      <c r="B49" s="89" t="str">
        <f>[87]Outubro!$I$5</f>
        <v>*</v>
      </c>
      <c r="C49" s="89" t="str">
        <f>[87]Outubro!$I$6</f>
        <v>*</v>
      </c>
      <c r="D49" s="89" t="str">
        <f>[87]Outubro!$I$7</f>
        <v>*</v>
      </c>
      <c r="E49" s="89" t="str">
        <f>[87]Outubro!$I$8</f>
        <v>*</v>
      </c>
      <c r="F49" s="89" t="str">
        <f>[87]Outubro!$I$9</f>
        <v>*</v>
      </c>
      <c r="G49" s="89" t="str">
        <f>[87]Outubro!$I$10</f>
        <v>*</v>
      </c>
      <c r="H49" s="89" t="str">
        <f>[87]Outubro!$I$11</f>
        <v>*</v>
      </c>
      <c r="I49" s="89" t="str">
        <f>[87]Outubro!$I$12</f>
        <v>*</v>
      </c>
      <c r="J49" s="89" t="str">
        <f>[87]Outubro!$I$13</f>
        <v>*</v>
      </c>
      <c r="K49" s="89" t="str">
        <f>[87]Outubro!$I$14</f>
        <v>*</v>
      </c>
      <c r="L49" s="89" t="str">
        <f>[87]Outubro!$I$15</f>
        <v>*</v>
      </c>
      <c r="M49" s="89" t="str">
        <f>[87]Outubro!$I$16</f>
        <v>*</v>
      </c>
      <c r="N49" s="89" t="str">
        <f>[87]Outubro!$I$17</f>
        <v>*</v>
      </c>
      <c r="O49" s="89" t="str">
        <f>[87]Outubro!$I$18</f>
        <v>*</v>
      </c>
      <c r="P49" s="89" t="str">
        <f>[87]Outubro!$I$19</f>
        <v>*</v>
      </c>
      <c r="Q49" s="89" t="str">
        <f>[87]Outubro!$I$20</f>
        <v>*</v>
      </c>
      <c r="R49" s="89" t="str">
        <f>[87]Outubro!$I$21</f>
        <v>*</v>
      </c>
      <c r="S49" s="89" t="str">
        <f>[87]Outubro!$I$22</f>
        <v>*</v>
      </c>
      <c r="T49" s="89" t="str">
        <f>[87]Outubro!$I$23</f>
        <v>*</v>
      </c>
      <c r="U49" s="89" t="str">
        <f>[87]Outubro!$I$24</f>
        <v>*</v>
      </c>
      <c r="V49" s="89" t="str">
        <f>[87]Outubro!$I$25</f>
        <v>*</v>
      </c>
      <c r="W49" s="89" t="str">
        <f>[87]Outubro!$I$26</f>
        <v>*</v>
      </c>
      <c r="X49" s="89" t="str">
        <f>[87]Outubro!$I$27</f>
        <v>*</v>
      </c>
      <c r="Y49" s="89" t="str">
        <f>[87]Outubro!$I$28</f>
        <v>*</v>
      </c>
      <c r="Z49" s="89" t="str">
        <f>[87]Outubro!$I$29</f>
        <v>*</v>
      </c>
      <c r="AA49" s="89" t="str">
        <f>[87]Outubro!$I$30</f>
        <v>*</v>
      </c>
      <c r="AB49" s="89" t="str">
        <f>[87]Outubro!$I$31</f>
        <v>*</v>
      </c>
      <c r="AC49" s="89" t="str">
        <f>[87]Outubro!$I$32</f>
        <v>*</v>
      </c>
      <c r="AD49" s="89" t="str">
        <f>[87]Outubro!$I$33</f>
        <v>*</v>
      </c>
      <c r="AE49" s="89" t="str">
        <f>[87]Outubro!$I$34</f>
        <v>*</v>
      </c>
      <c r="AF49" s="89" t="str">
        <f>[87]Outubro!$I$35</f>
        <v>*</v>
      </c>
      <c r="AG49" s="86" t="str">
        <f>[87]Outubro!$I$36</f>
        <v>*</v>
      </c>
    </row>
    <row r="50" spans="1:38" s="5" customFormat="1" ht="17.100000000000001" customHeight="1" thickBot="1" x14ac:dyDescent="0.25">
      <c r="A50" s="79" t="s">
        <v>195</v>
      </c>
      <c r="B50" s="80" t="s">
        <v>197</v>
      </c>
      <c r="C50" s="80" t="s">
        <v>197</v>
      </c>
      <c r="D50" s="80" t="s">
        <v>197</v>
      </c>
      <c r="E50" s="80" t="s">
        <v>197</v>
      </c>
      <c r="F50" s="80" t="s">
        <v>197</v>
      </c>
      <c r="G50" s="80" t="s">
        <v>197</v>
      </c>
      <c r="H50" s="80" t="s">
        <v>197</v>
      </c>
      <c r="I50" s="80" t="s">
        <v>197</v>
      </c>
      <c r="J50" s="80" t="s">
        <v>197</v>
      </c>
      <c r="K50" s="80" t="s">
        <v>197</v>
      </c>
      <c r="L50" s="80" t="s">
        <v>197</v>
      </c>
      <c r="M50" s="80" t="s">
        <v>197</v>
      </c>
      <c r="N50" s="80" t="s">
        <v>197</v>
      </c>
      <c r="O50" s="80" t="s">
        <v>197</v>
      </c>
      <c r="P50" s="80" t="s">
        <v>197</v>
      </c>
      <c r="Q50" s="80" t="s">
        <v>197</v>
      </c>
      <c r="R50" s="80" t="s">
        <v>197</v>
      </c>
      <c r="S50" s="80" t="s">
        <v>197</v>
      </c>
      <c r="T50" s="80" t="s">
        <v>197</v>
      </c>
      <c r="U50" s="80" t="s">
        <v>197</v>
      </c>
      <c r="V50" s="80" t="s">
        <v>197</v>
      </c>
      <c r="W50" s="80" t="s">
        <v>197</v>
      </c>
      <c r="X50" s="80" t="s">
        <v>197</v>
      </c>
      <c r="Y50" s="80" t="s">
        <v>197</v>
      </c>
      <c r="Z50" s="80" t="s">
        <v>197</v>
      </c>
      <c r="AA50" s="80" t="s">
        <v>197</v>
      </c>
      <c r="AB50" s="80" t="s">
        <v>197</v>
      </c>
      <c r="AC50" s="80" t="s">
        <v>197</v>
      </c>
      <c r="AD50" s="80" t="s">
        <v>197</v>
      </c>
      <c r="AE50" s="80" t="s">
        <v>197</v>
      </c>
      <c r="AF50" s="80" t="s">
        <v>197</v>
      </c>
      <c r="AG50" s="85"/>
      <c r="AL50" s="5" t="s">
        <v>35</v>
      </c>
    </row>
    <row r="51" spans="1:38" s="8" customFormat="1" ht="13.5" thickBot="1" x14ac:dyDescent="0.25">
      <c r="A51" s="147" t="s">
        <v>194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  <c r="AF51" s="82"/>
      <c r="AG51" s="87" t="s">
        <v>197</v>
      </c>
      <c r="AL51" s="8" t="s">
        <v>35</v>
      </c>
    </row>
    <row r="52" spans="1:38" x14ac:dyDescent="0.2">
      <c r="A52" s="105" t="s">
        <v>227</v>
      </c>
      <c r="B52" s="39"/>
      <c r="C52" s="39"/>
      <c r="D52" s="39"/>
      <c r="E52" s="39"/>
      <c r="F52" s="39"/>
      <c r="G52" s="39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45"/>
      <c r="AE52" s="50"/>
      <c r="AF52" s="50"/>
      <c r="AG52" s="72"/>
    </row>
    <row r="53" spans="1:38" x14ac:dyDescent="0.2">
      <c r="A53" s="105" t="s">
        <v>228</v>
      </c>
      <c r="B53" s="40"/>
      <c r="C53" s="40"/>
      <c r="D53" s="40"/>
      <c r="E53" s="40"/>
      <c r="F53" s="40"/>
      <c r="G53" s="40"/>
      <c r="H53" s="40"/>
      <c r="I53" s="40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8"/>
      <c r="U53" s="98"/>
      <c r="V53" s="98"/>
      <c r="W53" s="98"/>
      <c r="X53" s="98"/>
      <c r="Y53" s="96"/>
      <c r="Z53" s="96"/>
      <c r="AA53" s="96"/>
      <c r="AB53" s="96"/>
      <c r="AC53" s="96"/>
      <c r="AD53" s="96"/>
      <c r="AE53" s="96"/>
      <c r="AF53" s="96"/>
      <c r="AG53" s="72"/>
      <c r="AL53" t="s">
        <v>35</v>
      </c>
    </row>
    <row r="54" spans="1:38" x14ac:dyDescent="0.2">
      <c r="A54" s="41"/>
      <c r="B54" s="96"/>
      <c r="C54" s="96"/>
      <c r="D54" s="96"/>
      <c r="E54" s="96"/>
      <c r="F54" s="96"/>
      <c r="G54" s="96"/>
      <c r="H54" s="96"/>
      <c r="I54" s="96"/>
      <c r="J54" s="97"/>
      <c r="K54" s="97"/>
      <c r="L54" s="97"/>
      <c r="M54" s="97"/>
      <c r="N54" s="97"/>
      <c r="O54" s="97"/>
      <c r="P54" s="97"/>
      <c r="Q54" s="96"/>
      <c r="R54" s="96"/>
      <c r="S54" s="96"/>
      <c r="T54" s="99"/>
      <c r="U54" s="99"/>
      <c r="V54" s="99"/>
      <c r="W54" s="99"/>
      <c r="X54" s="99"/>
      <c r="Y54" s="96"/>
      <c r="Z54" s="96"/>
      <c r="AA54" s="96"/>
      <c r="AB54" s="96"/>
      <c r="AC54" s="96"/>
      <c r="AD54" s="45"/>
      <c r="AE54" s="45"/>
      <c r="AF54" s="45"/>
      <c r="AG54" s="72"/>
    </row>
    <row r="55" spans="1:38" x14ac:dyDescent="0.2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45"/>
      <c r="AE55" s="45"/>
      <c r="AF55" s="45"/>
      <c r="AG55" s="72"/>
    </row>
    <row r="56" spans="1:38" x14ac:dyDescent="0.2">
      <c r="A56" s="41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5"/>
      <c r="AF56" s="45"/>
      <c r="AG56" s="72"/>
    </row>
    <row r="57" spans="1:38" x14ac:dyDescent="0.2">
      <c r="A57" s="41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46"/>
      <c r="AF57" s="46"/>
      <c r="AG57" s="72"/>
    </row>
    <row r="58" spans="1:38" ht="13.5" thickBot="1" x14ac:dyDescent="0.25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73"/>
    </row>
    <row r="59" spans="1:38" x14ac:dyDescent="0.2">
      <c r="AG59" s="7"/>
    </row>
    <row r="62" spans="1:38" x14ac:dyDescent="0.2">
      <c r="V62" s="2" t="s">
        <v>35</v>
      </c>
    </row>
    <row r="66" spans="10:34" x14ac:dyDescent="0.2">
      <c r="Q66" s="2" t="s">
        <v>35</v>
      </c>
    </row>
    <row r="67" spans="10:34" x14ac:dyDescent="0.2">
      <c r="J67" s="2" t="s">
        <v>35</v>
      </c>
      <c r="AH67" t="s">
        <v>35</v>
      </c>
    </row>
    <row r="69" spans="10:34" x14ac:dyDescent="0.2">
      <c r="O69" s="2" t="s">
        <v>35</v>
      </c>
    </row>
    <row r="70" spans="10:34" x14ac:dyDescent="0.2">
      <c r="P70" s="2" t="s">
        <v>35</v>
      </c>
      <c r="AB70" s="2" t="s">
        <v>35</v>
      </c>
    </row>
    <row r="74" spans="10:34" x14ac:dyDescent="0.2">
      <c r="Z74" s="2" t="s">
        <v>35</v>
      </c>
    </row>
    <row r="82" spans="22:22" x14ac:dyDescent="0.2">
      <c r="V82" s="2" t="s">
        <v>35</v>
      </c>
    </row>
  </sheetData>
  <mergeCells count="35">
    <mergeCell ref="AF3:AF4"/>
    <mergeCell ref="P3:P4"/>
    <mergeCell ref="Q3:Q4"/>
    <mergeCell ref="M3:M4"/>
    <mergeCell ref="N3:N4"/>
    <mergeCell ref="O3:O4"/>
    <mergeCell ref="S3:S4"/>
    <mergeCell ref="T3:T4"/>
    <mergeCell ref="AE3:AE4"/>
    <mergeCell ref="AA3:AA4"/>
    <mergeCell ref="AB3:AB4"/>
    <mergeCell ref="AC3:AC4"/>
    <mergeCell ref="AD3:AD4"/>
    <mergeCell ref="W3:W4"/>
    <mergeCell ref="L3:L4"/>
    <mergeCell ref="V3:V4"/>
    <mergeCell ref="Y3:Y4"/>
    <mergeCell ref="Z3:Z4"/>
    <mergeCell ref="X3:X4"/>
    <mergeCell ref="A51:AE51"/>
    <mergeCell ref="A1:AG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U3:U4"/>
    <mergeCell ref="B2:AG2"/>
  </mergeCells>
  <phoneticPr fontId="1" type="noConversion"/>
  <printOptions horizontalCentered="1"/>
  <pageMargins left="0.39370078740157483" right="0.39370078740157483" top="1.1811023622047245" bottom="0.98425196850393704" header="0.51181102362204722" footer="0.51181102362204722"/>
  <pageSetup paperSize="9" scale="9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zoomScale="90" zoomScaleNormal="90" workbookViewId="0">
      <selection activeCell="AK16" sqref="AK16"/>
    </sheetView>
  </sheetViews>
  <sheetFormatPr defaultRowHeight="12.75" x14ac:dyDescent="0.2"/>
  <cols>
    <col min="1" max="1" width="19.140625" style="2" bestFit="1" customWidth="1"/>
    <col min="2" max="2" width="6.140625" style="2" bestFit="1" customWidth="1"/>
    <col min="3" max="3" width="5.42578125" style="2" bestFit="1" customWidth="1"/>
    <col min="4" max="4" width="6.140625" style="2" bestFit="1" customWidth="1"/>
    <col min="5" max="5" width="6" style="2" customWidth="1"/>
    <col min="6" max="12" width="5.42578125" style="2" bestFit="1" customWidth="1"/>
    <col min="13" max="13" width="5.85546875" style="2" customWidth="1"/>
    <col min="14" max="14" width="7.42578125" style="2" customWidth="1"/>
    <col min="15" max="15" width="6.5703125" style="2" customWidth="1"/>
    <col min="16" max="17" width="5.42578125" style="2" bestFit="1" customWidth="1"/>
    <col min="18" max="19" width="6.42578125" style="2" bestFit="1" customWidth="1"/>
    <col min="20" max="24" width="5.42578125" style="2" bestFit="1" customWidth="1"/>
    <col min="25" max="25" width="5.85546875" style="2" bestFit="1" customWidth="1"/>
    <col min="26" max="27" width="5.42578125" style="2" bestFit="1" customWidth="1"/>
    <col min="28" max="28" width="5.85546875" style="2" customWidth="1"/>
    <col min="29" max="29" width="6.140625" style="2" bestFit="1" customWidth="1"/>
    <col min="30" max="31" width="5.42578125" style="2" bestFit="1" customWidth="1"/>
    <col min="32" max="32" width="7.42578125" style="6" bestFit="1" customWidth="1"/>
    <col min="33" max="33" width="9.140625" style="1"/>
  </cols>
  <sheetData>
    <row r="1" spans="1:36" ht="20.100000000000001" customHeight="1" x14ac:dyDescent="0.2">
      <c r="A1" s="137" t="s">
        <v>203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9"/>
    </row>
    <row r="2" spans="1:36" s="4" customFormat="1" ht="20.100000000000001" customHeight="1" x14ac:dyDescent="0.2">
      <c r="A2" s="140" t="s">
        <v>21</v>
      </c>
      <c r="B2" s="135" t="s">
        <v>249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6"/>
    </row>
    <row r="3" spans="1:36" s="5" customFormat="1" ht="20.100000000000001" customHeight="1" x14ac:dyDescent="0.2">
      <c r="A3" s="140"/>
      <c r="B3" s="134">
        <v>1</v>
      </c>
      <c r="C3" s="134">
        <f>SUM(B3+1)</f>
        <v>2</v>
      </c>
      <c r="D3" s="134">
        <f t="shared" ref="D3:AD3" si="0">SUM(C3+1)</f>
        <v>3</v>
      </c>
      <c r="E3" s="134">
        <f t="shared" si="0"/>
        <v>4</v>
      </c>
      <c r="F3" s="134">
        <f t="shared" si="0"/>
        <v>5</v>
      </c>
      <c r="G3" s="134">
        <f t="shared" si="0"/>
        <v>6</v>
      </c>
      <c r="H3" s="134">
        <f t="shared" si="0"/>
        <v>7</v>
      </c>
      <c r="I3" s="134">
        <f t="shared" si="0"/>
        <v>8</v>
      </c>
      <c r="J3" s="134">
        <f t="shared" si="0"/>
        <v>9</v>
      </c>
      <c r="K3" s="134">
        <f t="shared" si="0"/>
        <v>10</v>
      </c>
      <c r="L3" s="134">
        <f t="shared" si="0"/>
        <v>11</v>
      </c>
      <c r="M3" s="134">
        <f t="shared" si="0"/>
        <v>12</v>
      </c>
      <c r="N3" s="134">
        <f t="shared" si="0"/>
        <v>13</v>
      </c>
      <c r="O3" s="134">
        <f t="shared" si="0"/>
        <v>14</v>
      </c>
      <c r="P3" s="134">
        <f t="shared" si="0"/>
        <v>15</v>
      </c>
      <c r="Q3" s="134">
        <f t="shared" si="0"/>
        <v>16</v>
      </c>
      <c r="R3" s="134">
        <f t="shared" si="0"/>
        <v>17</v>
      </c>
      <c r="S3" s="134">
        <f t="shared" si="0"/>
        <v>18</v>
      </c>
      <c r="T3" s="134">
        <f t="shared" si="0"/>
        <v>19</v>
      </c>
      <c r="U3" s="134">
        <f t="shared" si="0"/>
        <v>20</v>
      </c>
      <c r="V3" s="134">
        <f t="shared" si="0"/>
        <v>21</v>
      </c>
      <c r="W3" s="134">
        <f t="shared" si="0"/>
        <v>22</v>
      </c>
      <c r="X3" s="134">
        <f t="shared" si="0"/>
        <v>23</v>
      </c>
      <c r="Y3" s="134">
        <f t="shared" si="0"/>
        <v>24</v>
      </c>
      <c r="Z3" s="134">
        <f t="shared" si="0"/>
        <v>25</v>
      </c>
      <c r="AA3" s="134">
        <f t="shared" si="0"/>
        <v>26</v>
      </c>
      <c r="AB3" s="134">
        <f t="shared" si="0"/>
        <v>27</v>
      </c>
      <c r="AC3" s="134">
        <f t="shared" si="0"/>
        <v>28</v>
      </c>
      <c r="AD3" s="134">
        <f t="shared" si="0"/>
        <v>29</v>
      </c>
      <c r="AE3" s="134">
        <v>30</v>
      </c>
      <c r="AF3" s="100" t="s">
        <v>27</v>
      </c>
      <c r="AG3" s="101" t="s">
        <v>26</v>
      </c>
    </row>
    <row r="4" spans="1:36" s="5" customFormat="1" ht="20.100000000000001" customHeight="1" x14ac:dyDescent="0.2">
      <c r="A4" s="140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00" t="s">
        <v>25</v>
      </c>
      <c r="AG4" s="101" t="s">
        <v>25</v>
      </c>
    </row>
    <row r="5" spans="1:36" s="5" customFormat="1" hidden="1" x14ac:dyDescent="0.2">
      <c r="A5" s="48" t="s">
        <v>30</v>
      </c>
      <c r="B5" s="109" t="str">
        <f>[1]Abril!$J$5</f>
        <v>*</v>
      </c>
      <c r="C5" s="109" t="str">
        <f>[1]Abril!$J$6</f>
        <v>*</v>
      </c>
      <c r="D5" s="109" t="str">
        <f>[1]Abril!$J$7</f>
        <v>*</v>
      </c>
      <c r="E5" s="109" t="str">
        <f>[1]Abril!$J$8</f>
        <v>*</v>
      </c>
      <c r="F5" s="109" t="str">
        <f>[1]Abril!$J$9</f>
        <v>*</v>
      </c>
      <c r="G5" s="109" t="str">
        <f>[1]Abril!$J$10</f>
        <v>*</v>
      </c>
      <c r="H5" s="109" t="str">
        <f>[1]Abril!$J$11</f>
        <v>*</v>
      </c>
      <c r="I5" s="109" t="str">
        <f>[1]Abril!$J$12</f>
        <v>*</v>
      </c>
      <c r="J5" s="109" t="str">
        <f>[1]Abril!$J$13</f>
        <v>*</v>
      </c>
      <c r="K5" s="109" t="str">
        <f>[1]Abril!$J$14</f>
        <v>*</v>
      </c>
      <c r="L5" s="109" t="str">
        <f>[1]Abril!$J$15</f>
        <v>*</v>
      </c>
      <c r="M5" s="109" t="str">
        <f>[1]Abril!$J$16</f>
        <v>*</v>
      </c>
      <c r="N5" s="109" t="str">
        <f>[1]Abril!$J$17</f>
        <v>*</v>
      </c>
      <c r="O5" s="109" t="str">
        <f>[1]Abril!$J$18</f>
        <v>*</v>
      </c>
      <c r="P5" s="109" t="str">
        <f>[1]Abril!$J$19</f>
        <v>*</v>
      </c>
      <c r="Q5" s="109" t="str">
        <f>[1]Abril!$J$20</f>
        <v>*</v>
      </c>
      <c r="R5" s="109" t="str">
        <f>[1]Abril!$J$21</f>
        <v>*</v>
      </c>
      <c r="S5" s="109" t="str">
        <f>[1]Abril!$J$22</f>
        <v>*</v>
      </c>
      <c r="T5" s="109" t="str">
        <f>[1]Abril!$J$23</f>
        <v>*</v>
      </c>
      <c r="U5" s="109" t="str">
        <f>[1]Abril!$J$24</f>
        <v>*</v>
      </c>
      <c r="V5" s="109" t="str">
        <f>[1]Abril!$J$25</f>
        <v>*</v>
      </c>
      <c r="W5" s="109" t="str">
        <f>[1]Abril!$J$26</f>
        <v>*</v>
      </c>
      <c r="X5" s="109" t="str">
        <f>[1]Abril!$J$27</f>
        <v>*</v>
      </c>
      <c r="Y5" s="109" t="str">
        <f>[1]Abril!$J$28</f>
        <v>*</v>
      </c>
      <c r="Z5" s="109" t="str">
        <f>[1]Abril!$J$29</f>
        <v>*</v>
      </c>
      <c r="AA5" s="109" t="str">
        <f>[1]Abril!$J$30</f>
        <v>*</v>
      </c>
      <c r="AB5" s="109" t="str">
        <f>[1]Abril!$J$31</f>
        <v>*</v>
      </c>
      <c r="AC5" s="109" t="str">
        <f>[1]Abril!$J$32</f>
        <v>*</v>
      </c>
      <c r="AD5" s="109" t="str">
        <f>[1]Abril!$J$33</f>
        <v>*</v>
      </c>
      <c r="AE5" s="109" t="str">
        <f>[1]Abril!$J$34</f>
        <v>*</v>
      </c>
      <c r="AF5" s="116">
        <f t="shared" ref="AF5:AF46" si="1">MAX(B5:AE5)</f>
        <v>0</v>
      </c>
      <c r="AG5" s="115" t="s">
        <v>197</v>
      </c>
    </row>
    <row r="6" spans="1:36" x14ac:dyDescent="0.2">
      <c r="A6" s="48" t="s">
        <v>0</v>
      </c>
      <c r="B6" s="111">
        <f>[2]Abril!$J$5</f>
        <v>34.56</v>
      </c>
      <c r="C6" s="111">
        <f>[2]Abril!$J$6</f>
        <v>21.6</v>
      </c>
      <c r="D6" s="111">
        <f>[2]Abril!$J$7</f>
        <v>17.64</v>
      </c>
      <c r="E6" s="111">
        <f>[2]Abril!$J$8</f>
        <v>24.840000000000003</v>
      </c>
      <c r="F6" s="111">
        <f>[2]Abril!$J$9</f>
        <v>21.240000000000002</v>
      </c>
      <c r="G6" s="111">
        <f>[2]Abril!$J$10</f>
        <v>39.6</v>
      </c>
      <c r="H6" s="111">
        <f>[2]Abril!$J$11</f>
        <v>36</v>
      </c>
      <c r="I6" s="111">
        <f>[2]Abril!$J$12</f>
        <v>24.48</v>
      </c>
      <c r="J6" s="111">
        <f>[2]Abril!$J$13</f>
        <v>18.36</v>
      </c>
      <c r="K6" s="111">
        <f>[2]Abril!$J$14</f>
        <v>18.36</v>
      </c>
      <c r="L6" s="111">
        <f>[2]Abril!$J$15</f>
        <v>20.52</v>
      </c>
      <c r="M6" s="111">
        <f>[2]Abril!$J$16</f>
        <v>28.44</v>
      </c>
      <c r="N6" s="111">
        <f>[2]Abril!$J$17</f>
        <v>21.96</v>
      </c>
      <c r="O6" s="111">
        <f>[2]Abril!$J$18</f>
        <v>19.079999999999998</v>
      </c>
      <c r="P6" s="111">
        <f>[2]Abril!$J$19</f>
        <v>13.68</v>
      </c>
      <c r="Q6" s="111">
        <f>[2]Abril!$J$20</f>
        <v>21.96</v>
      </c>
      <c r="R6" s="111">
        <f>[2]Abril!$J$21</f>
        <v>21.6</v>
      </c>
      <c r="S6" s="111">
        <f>[2]Abril!$J$22</f>
        <v>22.68</v>
      </c>
      <c r="T6" s="111">
        <f>[2]Abril!$J$23</f>
        <v>27.36</v>
      </c>
      <c r="U6" s="111">
        <f>[2]Abril!$J$24</f>
        <v>23.759999999999998</v>
      </c>
      <c r="V6" s="111">
        <f>[2]Abril!$J$25</f>
        <v>27.720000000000002</v>
      </c>
      <c r="W6" s="111">
        <f>[2]Abril!$J$26</f>
        <v>25.2</v>
      </c>
      <c r="X6" s="111">
        <f>[2]Abril!$J$27</f>
        <v>27</v>
      </c>
      <c r="Y6" s="111">
        <f>[2]Abril!$J$28</f>
        <v>33.480000000000004</v>
      </c>
      <c r="Z6" s="111">
        <f>[2]Abril!$J$29</f>
        <v>23.400000000000002</v>
      </c>
      <c r="AA6" s="111">
        <f>[2]Abril!$J$30</f>
        <v>23.400000000000002</v>
      </c>
      <c r="AB6" s="111">
        <f>[2]Abril!$J$31</f>
        <v>26.28</v>
      </c>
      <c r="AC6" s="111">
        <f>[2]Abril!$J$32</f>
        <v>19.8</v>
      </c>
      <c r="AD6" s="111">
        <f>[2]Abril!$J$33</f>
        <v>18</v>
      </c>
      <c r="AE6" s="111">
        <f>[2]Abril!$J$34</f>
        <v>17.64</v>
      </c>
      <c r="AF6" s="116">
        <f t="shared" si="1"/>
        <v>39.6</v>
      </c>
      <c r="AG6" s="115">
        <f t="shared" ref="AG6:AG16" si="2">AVERAGE(B6:AE6)</f>
        <v>23.987999999999996</v>
      </c>
    </row>
    <row r="7" spans="1:36" x14ac:dyDescent="0.2">
      <c r="A7" s="48" t="s">
        <v>85</v>
      </c>
      <c r="B7" s="111">
        <f>[3]Abril!$J$5</f>
        <v>42.84</v>
      </c>
      <c r="C7" s="111">
        <f>[3]Abril!$J$6</f>
        <v>24.12</v>
      </c>
      <c r="D7" s="111">
        <f>[3]Abril!$J$7</f>
        <v>24.48</v>
      </c>
      <c r="E7" s="111">
        <f>[3]Abril!$J$8</f>
        <v>32.4</v>
      </c>
      <c r="F7" s="111">
        <f>[3]Abril!$J$9</f>
        <v>41.04</v>
      </c>
      <c r="G7" s="111">
        <f>[3]Abril!$J$10</f>
        <v>46.800000000000004</v>
      </c>
      <c r="H7" s="111">
        <f>[3]Abril!$J$11</f>
        <v>34.200000000000003</v>
      </c>
      <c r="I7" s="111">
        <f>[3]Abril!$J$12</f>
        <v>43.2</v>
      </c>
      <c r="J7" s="111">
        <f>[3]Abril!$J$13</f>
        <v>23.400000000000002</v>
      </c>
      <c r="K7" s="111">
        <f>[3]Abril!$J$14</f>
        <v>18.36</v>
      </c>
      <c r="L7" s="111">
        <f>[3]Abril!$J$15</f>
        <v>18.720000000000002</v>
      </c>
      <c r="M7" s="111">
        <f>[3]Abril!$J$16</f>
        <v>77.039999999999992</v>
      </c>
      <c r="N7" s="111">
        <f>[3]Abril!$J$17</f>
        <v>21.240000000000002</v>
      </c>
      <c r="O7" s="111">
        <f>[3]Abril!$J$18</f>
        <v>15.840000000000002</v>
      </c>
      <c r="P7" s="111">
        <f>[3]Abril!$J$19</f>
        <v>29.16</v>
      </c>
      <c r="Q7" s="111">
        <f>[3]Abril!$J$20</f>
        <v>25.92</v>
      </c>
      <c r="R7" s="111">
        <f>[3]Abril!$J$21</f>
        <v>24.48</v>
      </c>
      <c r="S7" s="111">
        <f>[3]Abril!$J$22</f>
        <v>26.64</v>
      </c>
      <c r="T7" s="111">
        <f>[3]Abril!$J$23</f>
        <v>37.440000000000005</v>
      </c>
      <c r="U7" s="111">
        <f>[3]Abril!$J$24</f>
        <v>19.079999999999998</v>
      </c>
      <c r="V7" s="111">
        <f>[3]Abril!$J$25</f>
        <v>28.08</v>
      </c>
      <c r="W7" s="111">
        <f>[3]Abril!$J$26</f>
        <v>29.16</v>
      </c>
      <c r="X7" s="111">
        <f>[3]Abril!$J$27</f>
        <v>27.36</v>
      </c>
      <c r="Y7" s="111">
        <f>[3]Abril!$J$28</f>
        <v>41.76</v>
      </c>
      <c r="Z7" s="111">
        <f>[3]Abril!$J$29</f>
        <v>24.12</v>
      </c>
      <c r="AA7" s="111">
        <f>[3]Abril!$J$30</f>
        <v>21.6</v>
      </c>
      <c r="AB7" s="111">
        <f>[3]Abril!$J$31</f>
        <v>28.44</v>
      </c>
      <c r="AC7" s="111">
        <f>[3]Abril!$J$32</f>
        <v>30.96</v>
      </c>
      <c r="AD7" s="111">
        <f>[3]Abril!$J$33</f>
        <v>33.119999999999997</v>
      </c>
      <c r="AE7" s="111">
        <f>[3]Abril!$J$34</f>
        <v>20.16</v>
      </c>
      <c r="AF7" s="116">
        <f t="shared" si="1"/>
        <v>77.039999999999992</v>
      </c>
      <c r="AG7" s="115">
        <f t="shared" si="2"/>
        <v>30.372000000000007</v>
      </c>
    </row>
    <row r="8" spans="1:36" x14ac:dyDescent="0.2">
      <c r="A8" s="48" t="s">
        <v>1</v>
      </c>
      <c r="B8" s="111">
        <f>[4]Abril!$J$5</f>
        <v>25.56</v>
      </c>
      <c r="C8" s="111">
        <f>[4]Abril!$J$6</f>
        <v>22.32</v>
      </c>
      <c r="D8" s="111">
        <f>[4]Abril!$J$7</f>
        <v>14.4</v>
      </c>
      <c r="E8" s="111">
        <f>[4]Abril!$J$8</f>
        <v>25.2</v>
      </c>
      <c r="F8" s="111">
        <f>[4]Abril!$J$9</f>
        <v>21.240000000000002</v>
      </c>
      <c r="G8" s="111">
        <f>[4]Abril!$J$10</f>
        <v>28.8</v>
      </c>
      <c r="H8" s="111">
        <f>[4]Abril!$J$11</f>
        <v>23.040000000000003</v>
      </c>
      <c r="I8" s="111">
        <f>[4]Abril!$J$12</f>
        <v>20.88</v>
      </c>
      <c r="J8" s="111">
        <f>[4]Abril!$J$13</f>
        <v>17.64</v>
      </c>
      <c r="K8" s="111">
        <f>[4]Abril!$J$14</f>
        <v>18.36</v>
      </c>
      <c r="L8" s="111">
        <f>[4]Abril!$J$15</f>
        <v>24.12</v>
      </c>
      <c r="M8" s="111">
        <f>[4]Abril!$J$16</f>
        <v>53.28</v>
      </c>
      <c r="N8" s="111">
        <f>[4]Abril!$J$17</f>
        <v>22.32</v>
      </c>
      <c r="O8" s="111">
        <f>[4]Abril!$J$18</f>
        <v>20.16</v>
      </c>
      <c r="P8" s="111">
        <f>[4]Abril!$J$19</f>
        <v>18</v>
      </c>
      <c r="Q8" s="111">
        <f>[4]Abril!$J$20</f>
        <v>31.680000000000003</v>
      </c>
      <c r="R8" s="111">
        <f>[4]Abril!$J$21</f>
        <v>22.68</v>
      </c>
      <c r="S8" s="111">
        <f>[4]Abril!$J$22</f>
        <v>32.04</v>
      </c>
      <c r="T8" s="111">
        <f>[4]Abril!$J$23</f>
        <v>25.92</v>
      </c>
      <c r="U8" s="111">
        <f>[4]Abril!$J$24</f>
        <v>19.079999999999998</v>
      </c>
      <c r="V8" s="111">
        <f>[4]Abril!$J$25</f>
        <v>20.52</v>
      </c>
      <c r="W8" s="111">
        <f>[4]Abril!$J$26</f>
        <v>22.32</v>
      </c>
      <c r="X8" s="111">
        <f>[4]Abril!$J$27</f>
        <v>13.68</v>
      </c>
      <c r="Y8" s="111">
        <f>[4]Abril!$J$28</f>
        <v>27</v>
      </c>
      <c r="Z8" s="111">
        <f>[4]Abril!$J$29</f>
        <v>28.44</v>
      </c>
      <c r="AA8" s="111">
        <f>[4]Abril!$J$30</f>
        <v>22.68</v>
      </c>
      <c r="AB8" s="111">
        <f>[4]Abril!$J$31</f>
        <v>30.96</v>
      </c>
      <c r="AC8" s="111">
        <f>[4]Abril!$J$32</f>
        <v>21.6</v>
      </c>
      <c r="AD8" s="111">
        <f>[4]Abril!$J$33</f>
        <v>17.64</v>
      </c>
      <c r="AE8" s="111">
        <f>[4]Abril!$J$34</f>
        <v>24.48</v>
      </c>
      <c r="AF8" s="116">
        <f t="shared" si="1"/>
        <v>53.28</v>
      </c>
      <c r="AG8" s="115">
        <f t="shared" si="2"/>
        <v>23.868000000000002</v>
      </c>
    </row>
    <row r="9" spans="1:36" x14ac:dyDescent="0.2">
      <c r="A9" s="48" t="s">
        <v>146</v>
      </c>
      <c r="B9" s="111">
        <f>[5]Abril!$J$5</f>
        <v>28.08</v>
      </c>
      <c r="C9" s="111">
        <f>[5]Abril!$J$6</f>
        <v>23.040000000000003</v>
      </c>
      <c r="D9" s="111">
        <f>[5]Abril!$J$7</f>
        <v>25.2</v>
      </c>
      <c r="E9" s="111">
        <f>[5]Abril!$J$8</f>
        <v>33.119999999999997</v>
      </c>
      <c r="F9" s="111">
        <f>[5]Abril!$J$9</f>
        <v>29.880000000000003</v>
      </c>
      <c r="G9" s="111">
        <f>[5]Abril!$J$10</f>
        <v>44.64</v>
      </c>
      <c r="H9" s="111">
        <f>[5]Abril!$J$11</f>
        <v>45</v>
      </c>
      <c r="I9" s="111">
        <f>[5]Abril!$J$12</f>
        <v>27.36</v>
      </c>
      <c r="J9" s="111">
        <f>[5]Abril!$J$13</f>
        <v>27.720000000000002</v>
      </c>
      <c r="K9" s="111">
        <f>[5]Abril!$J$14</f>
        <v>15.840000000000002</v>
      </c>
      <c r="L9" s="111">
        <f>[5]Abril!$J$15</f>
        <v>23.040000000000003</v>
      </c>
      <c r="M9" s="111">
        <f>[5]Abril!$J$16</f>
        <v>38.880000000000003</v>
      </c>
      <c r="N9" s="111">
        <f>[5]Abril!$J$17</f>
        <v>26.28</v>
      </c>
      <c r="O9" s="111">
        <f>[5]Abril!$J$18</f>
        <v>25.92</v>
      </c>
      <c r="P9" s="111">
        <f>[5]Abril!$J$19</f>
        <v>18.720000000000002</v>
      </c>
      <c r="Q9" s="111">
        <f>[5]Abril!$J$20</f>
        <v>24.48</v>
      </c>
      <c r="R9" s="111">
        <f>[5]Abril!$J$21</f>
        <v>28.44</v>
      </c>
      <c r="S9" s="111">
        <f>[5]Abril!$J$22</f>
        <v>31.319999999999997</v>
      </c>
      <c r="T9" s="111">
        <f>[5]Abril!$J$23</f>
        <v>30.96</v>
      </c>
      <c r="U9" s="111">
        <f>[5]Abril!$J$24</f>
        <v>26.28</v>
      </c>
      <c r="V9" s="111">
        <f>[5]Abril!$J$25</f>
        <v>26.64</v>
      </c>
      <c r="W9" s="111">
        <f>[5]Abril!$J$26</f>
        <v>30.96</v>
      </c>
      <c r="X9" s="111">
        <f>[5]Abril!$J$27</f>
        <v>29.16</v>
      </c>
      <c r="Y9" s="111">
        <f>[5]Abril!$J$28</f>
        <v>47.88</v>
      </c>
      <c r="Z9" s="111">
        <f>[5]Abril!$J$29</f>
        <v>27.720000000000002</v>
      </c>
      <c r="AA9" s="111">
        <f>[5]Abril!$J$30</f>
        <v>24.12</v>
      </c>
      <c r="AB9" s="111">
        <f>[5]Abril!$J$31</f>
        <v>25.56</v>
      </c>
      <c r="AC9" s="111">
        <f>[5]Abril!$J$32</f>
        <v>27</v>
      </c>
      <c r="AD9" s="111">
        <f>[5]Abril!$J$33</f>
        <v>25.92</v>
      </c>
      <c r="AE9" s="111">
        <f>[5]Abril!$J$34</f>
        <v>23.040000000000003</v>
      </c>
      <c r="AF9" s="116">
        <f t="shared" si="1"/>
        <v>47.88</v>
      </c>
      <c r="AG9" s="115">
        <f t="shared" si="2"/>
        <v>28.740000000000002</v>
      </c>
    </row>
    <row r="10" spans="1:36" x14ac:dyDescent="0.2">
      <c r="A10" s="48" t="s">
        <v>91</v>
      </c>
      <c r="B10" s="111">
        <f>[6]Abril!$J$5</f>
        <v>46.800000000000004</v>
      </c>
      <c r="C10" s="111">
        <f>[6]Abril!$J$6</f>
        <v>48.6</v>
      </c>
      <c r="D10" s="111">
        <f>[6]Abril!$J$7</f>
        <v>40.32</v>
      </c>
      <c r="E10" s="111">
        <f>[6]Abril!$J$8</f>
        <v>37.080000000000005</v>
      </c>
      <c r="F10" s="111">
        <f>[6]Abril!$J$9</f>
        <v>45</v>
      </c>
      <c r="G10" s="111">
        <f>[6]Abril!$J$10</f>
        <v>53.64</v>
      </c>
      <c r="H10" s="111">
        <f>[6]Abril!$J$11</f>
        <v>34.92</v>
      </c>
      <c r="I10" s="111">
        <f>[6]Abril!$J$12</f>
        <v>47.519999999999996</v>
      </c>
      <c r="J10" s="111">
        <f>[6]Abril!$J$13</f>
        <v>30.6</v>
      </c>
      <c r="K10" s="111">
        <f>[6]Abril!$J$14</f>
        <v>23.400000000000002</v>
      </c>
      <c r="L10" s="111">
        <f>[6]Abril!$J$15</f>
        <v>30.96</v>
      </c>
      <c r="M10" s="111">
        <f>[6]Abril!$J$16</f>
        <v>32.4</v>
      </c>
      <c r="N10" s="111">
        <f>[6]Abril!$J$17</f>
        <v>41.04</v>
      </c>
      <c r="O10" s="111">
        <f>[6]Abril!$J$18</f>
        <v>30.240000000000002</v>
      </c>
      <c r="P10" s="111">
        <f>[6]Abril!$J$19</f>
        <v>31.319999999999997</v>
      </c>
      <c r="Q10" s="111">
        <f>[6]Abril!$J$20</f>
        <v>30.240000000000002</v>
      </c>
      <c r="R10" s="111">
        <f>[6]Abril!$J$21</f>
        <v>25.2</v>
      </c>
      <c r="S10" s="111">
        <f>[6]Abril!$J$22</f>
        <v>35.28</v>
      </c>
      <c r="T10" s="111">
        <f>[6]Abril!$J$23</f>
        <v>38.519999999999996</v>
      </c>
      <c r="U10" s="111">
        <f>[6]Abril!$J$24</f>
        <v>22.32</v>
      </c>
      <c r="V10" s="111">
        <f>[6]Abril!$J$25</f>
        <v>30.96</v>
      </c>
      <c r="W10" s="111">
        <f>[6]Abril!$J$26</f>
        <v>30.96</v>
      </c>
      <c r="X10" s="111">
        <f>[6]Abril!$J$27</f>
        <v>32.4</v>
      </c>
      <c r="Y10" s="111">
        <f>[6]Abril!$J$28</f>
        <v>75.600000000000009</v>
      </c>
      <c r="Z10" s="111">
        <f>[6]Abril!$J$29</f>
        <v>36</v>
      </c>
      <c r="AA10" s="111">
        <f>[6]Abril!$J$30</f>
        <v>29.880000000000003</v>
      </c>
      <c r="AB10" s="111">
        <f>[6]Abril!$J$31</f>
        <v>45.72</v>
      </c>
      <c r="AC10" s="111">
        <f>[6]Abril!$J$32</f>
        <v>27</v>
      </c>
      <c r="AD10" s="111">
        <f>[6]Abril!$J$33</f>
        <v>32.04</v>
      </c>
      <c r="AE10" s="111">
        <f>[6]Abril!$J$34</f>
        <v>20.88</v>
      </c>
      <c r="AF10" s="116">
        <f t="shared" si="1"/>
        <v>75.600000000000009</v>
      </c>
      <c r="AG10" s="115">
        <f t="shared" si="2"/>
        <v>36.228000000000002</v>
      </c>
    </row>
    <row r="11" spans="1:36" x14ac:dyDescent="0.2">
      <c r="A11" s="48" t="s">
        <v>49</v>
      </c>
      <c r="B11" s="111">
        <f>[7]Abril!$J$5</f>
        <v>27.720000000000002</v>
      </c>
      <c r="C11" s="111">
        <f>[7]Abril!$J$6</f>
        <v>27.36</v>
      </c>
      <c r="D11" s="111">
        <f>[7]Abril!$J$7</f>
        <v>31.319999999999997</v>
      </c>
      <c r="E11" s="111">
        <f>[7]Abril!$J$8</f>
        <v>35.64</v>
      </c>
      <c r="F11" s="111">
        <f>[7]Abril!$J$9</f>
        <v>41.4</v>
      </c>
      <c r="G11" s="111">
        <f>[7]Abril!$J$10</f>
        <v>50.4</v>
      </c>
      <c r="H11" s="111">
        <f>[7]Abril!$J$11</f>
        <v>47.519999999999996</v>
      </c>
      <c r="I11" s="111">
        <f>[7]Abril!$J$12</f>
        <v>36.72</v>
      </c>
      <c r="J11" s="111">
        <f>[7]Abril!$J$13</f>
        <v>22.68</v>
      </c>
      <c r="K11" s="111">
        <f>[7]Abril!$J$14</f>
        <v>19.440000000000001</v>
      </c>
      <c r="L11" s="111">
        <f>[7]Abril!$J$15</f>
        <v>21.240000000000002</v>
      </c>
      <c r="M11" s="111">
        <f>[7]Abril!$J$16</f>
        <v>34.92</v>
      </c>
      <c r="N11" s="111">
        <f>[7]Abril!$J$17</f>
        <v>57.24</v>
      </c>
      <c r="O11" s="111">
        <f>[7]Abril!$J$18</f>
        <v>25.2</v>
      </c>
      <c r="P11" s="111">
        <f>[7]Abril!$J$19</f>
        <v>33.119999999999997</v>
      </c>
      <c r="Q11" s="111">
        <f>[7]Abril!$J$20</f>
        <v>38.880000000000003</v>
      </c>
      <c r="R11" s="111">
        <f>[7]Abril!$J$21</f>
        <v>20.88</v>
      </c>
      <c r="S11" s="111">
        <f>[7]Abril!$J$22</f>
        <v>32.76</v>
      </c>
      <c r="T11" s="111">
        <f>[7]Abril!$J$23</f>
        <v>28.44</v>
      </c>
      <c r="U11" s="111">
        <f>[7]Abril!$J$24</f>
        <v>24.12</v>
      </c>
      <c r="V11" s="111">
        <f>[7]Abril!$J$25</f>
        <v>26.28</v>
      </c>
      <c r="W11" s="111">
        <f>[7]Abril!$J$26</f>
        <v>30.96</v>
      </c>
      <c r="X11" s="111">
        <f>[7]Abril!$J$27</f>
        <v>32.76</v>
      </c>
      <c r="Y11" s="111">
        <f>[7]Abril!$J$28</f>
        <v>29.52</v>
      </c>
      <c r="Z11" s="111">
        <f>[7]Abril!$J$29</f>
        <v>32.04</v>
      </c>
      <c r="AA11" s="111">
        <f>[7]Abril!$J$30</f>
        <v>23.040000000000003</v>
      </c>
      <c r="AB11" s="111">
        <f>[7]Abril!$J$31</f>
        <v>28.08</v>
      </c>
      <c r="AC11" s="111">
        <f>[7]Abril!$J$32</f>
        <v>31.680000000000003</v>
      </c>
      <c r="AD11" s="111">
        <f>[7]Abril!$J$33</f>
        <v>23.040000000000003</v>
      </c>
      <c r="AE11" s="111">
        <f>[7]Abril!$J$34</f>
        <v>27.720000000000002</v>
      </c>
      <c r="AF11" s="116">
        <f t="shared" si="1"/>
        <v>57.24</v>
      </c>
      <c r="AG11" s="115">
        <f t="shared" si="2"/>
        <v>31.404</v>
      </c>
    </row>
    <row r="12" spans="1:36" x14ac:dyDescent="0.2">
      <c r="A12" s="48" t="s">
        <v>94</v>
      </c>
      <c r="B12" s="111">
        <f>[8]Abril!$J$5</f>
        <v>33.119999999999997</v>
      </c>
      <c r="C12" s="111">
        <f>[8]Abril!$J$6</f>
        <v>43.92</v>
      </c>
      <c r="D12" s="111">
        <f>[8]Abril!$J$7</f>
        <v>24.840000000000003</v>
      </c>
      <c r="E12" s="111">
        <f>[8]Abril!$J$8</f>
        <v>40.32</v>
      </c>
      <c r="F12" s="111">
        <f>[8]Abril!$J$9</f>
        <v>38.159999999999997</v>
      </c>
      <c r="G12" s="111">
        <f>[8]Abril!$J$10</f>
        <v>36</v>
      </c>
      <c r="H12" s="111">
        <f>[8]Abril!$J$11</f>
        <v>38.159999999999997</v>
      </c>
      <c r="I12" s="111">
        <f>[8]Abril!$J$12</f>
        <v>34.56</v>
      </c>
      <c r="J12" s="111">
        <f>[8]Abril!$J$13</f>
        <v>30.240000000000002</v>
      </c>
      <c r="K12" s="111">
        <f>[8]Abril!$J$14</f>
        <v>24.840000000000003</v>
      </c>
      <c r="L12" s="111">
        <f>[8]Abril!$J$15</f>
        <v>36</v>
      </c>
      <c r="M12" s="111">
        <f>[8]Abril!$J$16</f>
        <v>48.24</v>
      </c>
      <c r="N12" s="111">
        <f>[8]Abril!$J$17</f>
        <v>39.6</v>
      </c>
      <c r="O12" s="111">
        <f>[8]Abril!$J$18</f>
        <v>16.559999999999999</v>
      </c>
      <c r="P12" s="111">
        <f>[8]Abril!$J$19</f>
        <v>47.16</v>
      </c>
      <c r="Q12" s="111">
        <f>[8]Abril!$J$20</f>
        <v>18</v>
      </c>
      <c r="R12" s="111">
        <f>[8]Abril!$J$21</f>
        <v>24.12</v>
      </c>
      <c r="S12" s="111">
        <f>[8]Abril!$J$22</f>
        <v>43.2</v>
      </c>
      <c r="T12" s="111">
        <f>[8]Abril!$J$23</f>
        <v>54</v>
      </c>
      <c r="U12" s="111">
        <f>[8]Abril!$J$24</f>
        <v>26.28</v>
      </c>
      <c r="V12" s="111">
        <f>[8]Abril!$J$25</f>
        <v>28.8</v>
      </c>
      <c r="W12" s="111">
        <f>[8]Abril!$J$26</f>
        <v>23.040000000000003</v>
      </c>
      <c r="X12" s="111">
        <f>[8]Abril!$J$27</f>
        <v>24.48</v>
      </c>
      <c r="Y12" s="111">
        <f>[8]Abril!$J$28</f>
        <v>59.04</v>
      </c>
      <c r="Z12" s="111">
        <f>[8]Abril!$J$29</f>
        <v>82.8</v>
      </c>
      <c r="AA12" s="111">
        <f>[8]Abril!$J$30</f>
        <v>41.4</v>
      </c>
      <c r="AB12" s="111">
        <f>[8]Abril!$J$31</f>
        <v>47.88</v>
      </c>
      <c r="AC12" s="111">
        <f>[8]Abril!$J$32</f>
        <v>58.32</v>
      </c>
      <c r="AD12" s="111">
        <f>[8]Abril!$J$33</f>
        <v>21.96</v>
      </c>
      <c r="AE12" s="111">
        <f>[8]Abril!$J$34</f>
        <v>18.36</v>
      </c>
      <c r="AF12" s="116">
        <f t="shared" si="1"/>
        <v>82.8</v>
      </c>
      <c r="AG12" s="115">
        <f t="shared" si="2"/>
        <v>36.779999999999994</v>
      </c>
    </row>
    <row r="13" spans="1:36" x14ac:dyDescent="0.2">
      <c r="A13" s="48" t="s">
        <v>101</v>
      </c>
      <c r="B13" s="111">
        <f>[9]Abril!$J$5</f>
        <v>32.76</v>
      </c>
      <c r="C13" s="111">
        <f>[9]Abril!$J$6</f>
        <v>31.680000000000003</v>
      </c>
      <c r="D13" s="111">
        <f>[9]Abril!$J$7</f>
        <v>28.8</v>
      </c>
      <c r="E13" s="111">
        <f>[9]Abril!$J$8</f>
        <v>32.76</v>
      </c>
      <c r="F13" s="111">
        <f>[9]Abril!$J$9</f>
        <v>32.04</v>
      </c>
      <c r="G13" s="111">
        <f>[9]Abril!$J$10</f>
        <v>43.92</v>
      </c>
      <c r="H13" s="111">
        <f>[9]Abril!$J$11</f>
        <v>39.6</v>
      </c>
      <c r="I13" s="111">
        <f>[9]Abril!$J$12</f>
        <v>28.08</v>
      </c>
      <c r="J13" s="111">
        <f>[9]Abril!$J$13</f>
        <v>27.720000000000002</v>
      </c>
      <c r="K13" s="111">
        <f>[9]Abril!$J$14</f>
        <v>24.12</v>
      </c>
      <c r="L13" s="111">
        <f>[9]Abril!$J$15</f>
        <v>20.88</v>
      </c>
      <c r="M13" s="111">
        <f>[9]Abril!$J$16</f>
        <v>37.440000000000005</v>
      </c>
      <c r="N13" s="111">
        <f>[9]Abril!$J$17</f>
        <v>25.2</v>
      </c>
      <c r="O13" s="111">
        <f>[9]Abril!$J$18</f>
        <v>23.400000000000002</v>
      </c>
      <c r="P13" s="111">
        <f>[9]Abril!$J$19</f>
        <v>30.240000000000002</v>
      </c>
      <c r="Q13" s="111">
        <f>[9]Abril!$J$20</f>
        <v>27.36</v>
      </c>
      <c r="R13" s="111">
        <f>[9]Abril!$J$21</f>
        <v>24.48</v>
      </c>
      <c r="S13" s="111">
        <f>[9]Abril!$J$22</f>
        <v>31.680000000000003</v>
      </c>
      <c r="T13" s="111">
        <f>[9]Abril!$J$23</f>
        <v>36</v>
      </c>
      <c r="U13" s="111">
        <f>[9]Abril!$J$24</f>
        <v>18.720000000000002</v>
      </c>
      <c r="V13" s="111">
        <f>[9]Abril!$J$25</f>
        <v>20.52</v>
      </c>
      <c r="W13" s="111">
        <f>[9]Abril!$J$26</f>
        <v>25.92</v>
      </c>
      <c r="X13" s="111">
        <f>[9]Abril!$J$27</f>
        <v>31.319999999999997</v>
      </c>
      <c r="Y13" s="111">
        <f>[9]Abril!$J$28</f>
        <v>38.880000000000003</v>
      </c>
      <c r="Z13" s="111">
        <f>[9]Abril!$J$29</f>
        <v>25.92</v>
      </c>
      <c r="AA13" s="111">
        <f>[9]Abril!$J$30</f>
        <v>46.800000000000004</v>
      </c>
      <c r="AB13" s="111">
        <f>[9]Abril!$J$31</f>
        <v>24.840000000000003</v>
      </c>
      <c r="AC13" s="111">
        <f>[9]Abril!$J$32</f>
        <v>29.16</v>
      </c>
      <c r="AD13" s="111">
        <f>[9]Abril!$J$33</f>
        <v>21.240000000000002</v>
      </c>
      <c r="AE13" s="111">
        <f>[9]Abril!$J$34</f>
        <v>19.079999999999998</v>
      </c>
      <c r="AF13" s="116">
        <f t="shared" si="1"/>
        <v>46.800000000000004</v>
      </c>
      <c r="AG13" s="115">
        <f t="shared" si="2"/>
        <v>29.351999999999997</v>
      </c>
    </row>
    <row r="14" spans="1:36" x14ac:dyDescent="0.2">
      <c r="A14" s="48" t="s">
        <v>147</v>
      </c>
      <c r="B14" s="111">
        <f>[10]Abril!$J$5</f>
        <v>31.319999999999997</v>
      </c>
      <c r="C14" s="111">
        <f>[10]Abril!$J$6</f>
        <v>33.119999999999997</v>
      </c>
      <c r="D14" s="111">
        <f>[10]Abril!$J$7</f>
        <v>31.319999999999997</v>
      </c>
      <c r="E14" s="111">
        <f>[10]Abril!$J$8</f>
        <v>47.88</v>
      </c>
      <c r="F14" s="111">
        <f>[10]Abril!$J$9</f>
        <v>42.84</v>
      </c>
      <c r="G14" s="111">
        <f>[10]Abril!$J$10</f>
        <v>41.76</v>
      </c>
      <c r="H14" s="111">
        <f>[10]Abril!$J$11</f>
        <v>39.24</v>
      </c>
      <c r="I14" s="111">
        <f>[10]Abril!$J$12</f>
        <v>33.119999999999997</v>
      </c>
      <c r="J14" s="111">
        <f>[10]Abril!$J$13</f>
        <v>30.6</v>
      </c>
      <c r="K14" s="111">
        <f>[10]Abril!$J$14</f>
        <v>22.32</v>
      </c>
      <c r="L14" s="111">
        <f>[10]Abril!$J$15</f>
        <v>30.96</v>
      </c>
      <c r="M14" s="111">
        <f>[10]Abril!$J$16</f>
        <v>29.880000000000003</v>
      </c>
      <c r="N14" s="111">
        <f>[10]Abril!$J$17</f>
        <v>39.24</v>
      </c>
      <c r="O14" s="111">
        <f>[10]Abril!$J$18</f>
        <v>25.92</v>
      </c>
      <c r="P14" s="111">
        <f>[10]Abril!$J$19</f>
        <v>31.319999999999997</v>
      </c>
      <c r="Q14" s="111">
        <f>[10]Abril!$J$20</f>
        <v>28.08</v>
      </c>
      <c r="R14" s="111">
        <f>[10]Abril!$J$21</f>
        <v>24.840000000000003</v>
      </c>
      <c r="S14" s="111">
        <f>[10]Abril!$J$22</f>
        <v>32.4</v>
      </c>
      <c r="T14" s="111">
        <f>[10]Abril!$J$23</f>
        <v>25.92</v>
      </c>
      <c r="U14" s="111">
        <f>[10]Abril!$J$24</f>
        <v>17.64</v>
      </c>
      <c r="V14" s="111">
        <f>[10]Abril!$J$25</f>
        <v>23.759999999999998</v>
      </c>
      <c r="W14" s="111">
        <f>[10]Abril!$J$26</f>
        <v>29.52</v>
      </c>
      <c r="X14" s="111">
        <f>[10]Abril!$J$27</f>
        <v>35.28</v>
      </c>
      <c r="Y14" s="111">
        <f>[10]Abril!$J$28</f>
        <v>96.84</v>
      </c>
      <c r="Z14" s="111">
        <f>[10]Abril!$J$29</f>
        <v>33.119999999999997</v>
      </c>
      <c r="AA14" s="111">
        <f>[10]Abril!$J$30</f>
        <v>30.96</v>
      </c>
      <c r="AB14" s="111">
        <f>[10]Abril!$J$31</f>
        <v>32.04</v>
      </c>
      <c r="AC14" s="111">
        <f>[10]Abril!$J$32</f>
        <v>32.04</v>
      </c>
      <c r="AD14" s="111">
        <f>[10]Abril!$J$33</f>
        <v>38.519999999999996</v>
      </c>
      <c r="AE14" s="111">
        <f>[10]Abril!$J$34</f>
        <v>23.400000000000002</v>
      </c>
      <c r="AF14" s="116">
        <f t="shared" si="1"/>
        <v>96.84</v>
      </c>
      <c r="AG14" s="115">
        <f t="shared" si="2"/>
        <v>33.839999999999996</v>
      </c>
    </row>
    <row r="15" spans="1:36" x14ac:dyDescent="0.2">
      <c r="A15" s="48" t="s">
        <v>2</v>
      </c>
      <c r="B15" s="111">
        <f>[11]Abril!$J$5</f>
        <v>38.880000000000003</v>
      </c>
      <c r="C15" s="111">
        <f>[11]Abril!$J$6</f>
        <v>28.08</v>
      </c>
      <c r="D15" s="111">
        <f>[11]Abril!$J$7</f>
        <v>29.52</v>
      </c>
      <c r="E15" s="111">
        <f>[11]Abril!$J$8</f>
        <v>36.36</v>
      </c>
      <c r="F15" s="111">
        <f>[11]Abril!$J$9</f>
        <v>38.159999999999997</v>
      </c>
      <c r="G15" s="111">
        <f>[11]Abril!$J$10</f>
        <v>44.28</v>
      </c>
      <c r="H15" s="111">
        <f>[11]Abril!$J$11</f>
        <v>40.680000000000007</v>
      </c>
      <c r="I15" s="111">
        <f>[11]Abril!$J$12</f>
        <v>26.28</v>
      </c>
      <c r="J15" s="111">
        <f>[11]Abril!$J$13</f>
        <v>23.400000000000002</v>
      </c>
      <c r="K15" s="111">
        <f>[11]Abril!$J$14</f>
        <v>21.6</v>
      </c>
      <c r="L15" s="111">
        <f>[11]Abril!$J$15</f>
        <v>32.4</v>
      </c>
      <c r="M15" s="111">
        <f>[11]Abril!$J$16</f>
        <v>32.76</v>
      </c>
      <c r="N15" s="111">
        <f>[11]Abril!$J$17</f>
        <v>27.36</v>
      </c>
      <c r="O15" s="111">
        <f>[11]Abril!$J$18</f>
        <v>23.400000000000002</v>
      </c>
      <c r="P15" s="111">
        <f>[11]Abril!$J$19</f>
        <v>31.319999999999997</v>
      </c>
      <c r="Q15" s="111">
        <f>[11]Abril!$J$20</f>
        <v>31.319999999999997</v>
      </c>
      <c r="R15" s="111">
        <f>[11]Abril!$J$21</f>
        <v>31.680000000000003</v>
      </c>
      <c r="S15" s="111">
        <f>[11]Abril!$J$22</f>
        <v>41.4</v>
      </c>
      <c r="T15" s="111">
        <f>[11]Abril!$J$23</f>
        <v>42.84</v>
      </c>
      <c r="U15" s="111">
        <f>[11]Abril!$J$24</f>
        <v>25.2</v>
      </c>
      <c r="V15" s="111">
        <f>[11]Abril!$J$25</f>
        <v>23.759999999999998</v>
      </c>
      <c r="W15" s="111">
        <f>[11]Abril!$J$26</f>
        <v>29.16</v>
      </c>
      <c r="X15" s="111">
        <f>[11]Abril!$J$27</f>
        <v>30.6</v>
      </c>
      <c r="Y15" s="111">
        <f>[11]Abril!$J$28</f>
        <v>32.76</v>
      </c>
      <c r="Z15" s="111">
        <f>[11]Abril!$J$29</f>
        <v>34.92</v>
      </c>
      <c r="AA15" s="111">
        <f>[11]Abril!$J$30</f>
        <v>25.56</v>
      </c>
      <c r="AB15" s="111">
        <f>[11]Abril!$J$31</f>
        <v>27.36</v>
      </c>
      <c r="AC15" s="111">
        <f>[11]Abril!$J$32</f>
        <v>25.2</v>
      </c>
      <c r="AD15" s="111">
        <f>[11]Abril!$J$33</f>
        <v>28.8</v>
      </c>
      <c r="AE15" s="111">
        <f>[11]Abril!$J$34</f>
        <v>21.240000000000002</v>
      </c>
      <c r="AF15" s="116">
        <f t="shared" si="1"/>
        <v>44.28</v>
      </c>
      <c r="AG15" s="115">
        <f t="shared" si="2"/>
        <v>30.875999999999994</v>
      </c>
      <c r="AI15" s="12" t="s">
        <v>35</v>
      </c>
      <c r="AJ15" t="s">
        <v>35</v>
      </c>
    </row>
    <row r="16" spans="1:36" x14ac:dyDescent="0.2">
      <c r="A16" s="48" t="s">
        <v>3</v>
      </c>
      <c r="B16" s="111">
        <f>[12]Abril!$J$5</f>
        <v>25.56</v>
      </c>
      <c r="C16" s="111">
        <f>[12]Abril!$J$6</f>
        <v>20.16</v>
      </c>
      <c r="D16" s="111">
        <f>[12]Abril!$J$7</f>
        <v>44.64</v>
      </c>
      <c r="E16" s="111">
        <f>[12]Abril!$J$8</f>
        <v>24.48</v>
      </c>
      <c r="F16" s="111">
        <f>[12]Abril!$J$9</f>
        <v>32.4</v>
      </c>
      <c r="G16" s="111">
        <f>[12]Abril!$J$10</f>
        <v>35.28</v>
      </c>
      <c r="H16" s="111">
        <f>[12]Abril!$J$11</f>
        <v>27</v>
      </c>
      <c r="I16" s="111">
        <f>[12]Abril!$J$12</f>
        <v>21.96</v>
      </c>
      <c r="J16" s="111">
        <f>[12]Abril!$J$13</f>
        <v>37.440000000000005</v>
      </c>
      <c r="K16" s="111">
        <f>[12]Abril!$J$14</f>
        <v>23.400000000000002</v>
      </c>
      <c r="L16" s="111">
        <f>[12]Abril!$J$15</f>
        <v>20.16</v>
      </c>
      <c r="M16" s="111">
        <f>[12]Abril!$J$16</f>
        <v>27</v>
      </c>
      <c r="N16" s="111">
        <f>[12]Abril!$J$17</f>
        <v>42.12</v>
      </c>
      <c r="O16" s="111">
        <f>[12]Abril!$J$18</f>
        <v>26.28</v>
      </c>
      <c r="P16" s="111">
        <f>[12]Abril!$J$19</f>
        <v>30.96</v>
      </c>
      <c r="Q16" s="111">
        <f>[12]Abril!$J$20</f>
        <v>22.32</v>
      </c>
      <c r="R16" s="111">
        <f>[12]Abril!$J$21</f>
        <v>26.64</v>
      </c>
      <c r="S16" s="111">
        <f>[12]Abril!$J$22</f>
        <v>34.56</v>
      </c>
      <c r="T16" s="111">
        <f>[12]Abril!$J$23</f>
        <v>52.2</v>
      </c>
      <c r="U16" s="111">
        <f>[12]Abril!$J$24</f>
        <v>19.079999999999998</v>
      </c>
      <c r="V16" s="111">
        <f>[12]Abril!$J$25</f>
        <v>28.08</v>
      </c>
      <c r="W16" s="111">
        <f>[12]Abril!$J$26</f>
        <v>23.759999999999998</v>
      </c>
      <c r="X16" s="111">
        <f>[12]Abril!$J$27</f>
        <v>33.480000000000004</v>
      </c>
      <c r="Y16" s="111">
        <f>[12]Abril!$J$28</f>
        <v>39.96</v>
      </c>
      <c r="Z16" s="111">
        <f>[12]Abril!$J$29</f>
        <v>34.92</v>
      </c>
      <c r="AA16" s="111">
        <f>[12]Abril!$J$30</f>
        <v>29.880000000000003</v>
      </c>
      <c r="AB16" s="111">
        <f>[12]Abril!$J$31</f>
        <v>45.36</v>
      </c>
      <c r="AC16" s="111">
        <f>[12]Abril!$J$32</f>
        <v>29.880000000000003</v>
      </c>
      <c r="AD16" s="111">
        <f>[12]Abril!$J$33</f>
        <v>21.6</v>
      </c>
      <c r="AE16" s="111">
        <f>[12]Abril!$J$34</f>
        <v>15.48</v>
      </c>
      <c r="AF16" s="116">
        <f t="shared" si="1"/>
        <v>52.2</v>
      </c>
      <c r="AG16" s="115">
        <f t="shared" si="2"/>
        <v>29.868000000000002</v>
      </c>
      <c r="AI16" s="12"/>
    </row>
    <row r="17" spans="1:37" hidden="1" x14ac:dyDescent="0.2">
      <c r="A17" s="48" t="s">
        <v>4</v>
      </c>
      <c r="B17" s="111" t="str">
        <f>[13]Abril!$J$5</f>
        <v>*</v>
      </c>
      <c r="C17" s="111" t="str">
        <f>[13]Abril!$J$6</f>
        <v>*</v>
      </c>
      <c r="D17" s="111" t="str">
        <f>[13]Abril!$J$7</f>
        <v>*</v>
      </c>
      <c r="E17" s="111" t="str">
        <f>[13]Abril!$J$8</f>
        <v>*</v>
      </c>
      <c r="F17" s="111" t="str">
        <f>[13]Abril!$J$9</f>
        <v>*</v>
      </c>
      <c r="G17" s="111" t="str">
        <f>[13]Abril!$J$10</f>
        <v>*</v>
      </c>
      <c r="H17" s="111" t="str">
        <f>[13]Abril!$J$11</f>
        <v>*</v>
      </c>
      <c r="I17" s="111" t="str">
        <f>[13]Abril!$J$12</f>
        <v>*</v>
      </c>
      <c r="J17" s="111" t="str">
        <f>[13]Abril!$J$13</f>
        <v>*</v>
      </c>
      <c r="K17" s="111" t="str">
        <f>[13]Abril!$J$14</f>
        <v>*</v>
      </c>
      <c r="L17" s="111" t="str">
        <f>[13]Abril!$J$15</f>
        <v>*</v>
      </c>
      <c r="M17" s="111" t="str">
        <f>[13]Abril!$J$16</f>
        <v>*</v>
      </c>
      <c r="N17" s="111" t="str">
        <f>[13]Abril!$J$17</f>
        <v>*</v>
      </c>
      <c r="O17" s="111" t="str">
        <f>[13]Abril!$J$18</f>
        <v>*</v>
      </c>
      <c r="P17" s="111" t="str">
        <f>[13]Abril!$J$19</f>
        <v>*</v>
      </c>
      <c r="Q17" s="111" t="str">
        <f>[13]Abril!$J$20</f>
        <v>*</v>
      </c>
      <c r="R17" s="111" t="str">
        <f>[13]Abril!$J$21</f>
        <v>*</v>
      </c>
      <c r="S17" s="111" t="str">
        <f>[13]Abril!$J$22</f>
        <v>*</v>
      </c>
      <c r="T17" s="111" t="str">
        <f>[13]Abril!$J$23</f>
        <v>*</v>
      </c>
      <c r="U17" s="111" t="str">
        <f>[13]Abril!$J$24</f>
        <v>*</v>
      </c>
      <c r="V17" s="111" t="str">
        <f>[13]Abril!$J$25</f>
        <v>*</v>
      </c>
      <c r="W17" s="111" t="str">
        <f>[13]Abril!$J$26</f>
        <v>*</v>
      </c>
      <c r="X17" s="111" t="str">
        <f>[13]Abril!$J$27</f>
        <v>*</v>
      </c>
      <c r="Y17" s="111" t="str">
        <f>[13]Abril!$J$28</f>
        <v>*</v>
      </c>
      <c r="Z17" s="111" t="str">
        <f>[13]Abril!$J$29</f>
        <v>*</v>
      </c>
      <c r="AA17" s="111" t="str">
        <f>[13]Abril!$J$30</f>
        <v>*</v>
      </c>
      <c r="AB17" s="111" t="str">
        <f>[13]Abril!$J$31</f>
        <v>*</v>
      </c>
      <c r="AC17" s="111" t="str">
        <f>[13]Abril!$J$32</f>
        <v>*</v>
      </c>
      <c r="AD17" s="111" t="str">
        <f>[13]Abril!$J$33</f>
        <v>*</v>
      </c>
      <c r="AE17" s="111" t="str">
        <f>[13]Abril!$J$34</f>
        <v>*</v>
      </c>
      <c r="AF17" s="116">
        <f t="shared" si="1"/>
        <v>0</v>
      </c>
      <c r="AG17" s="115" t="s">
        <v>197</v>
      </c>
    </row>
    <row r="18" spans="1:37" x14ac:dyDescent="0.2">
      <c r="A18" s="48" t="s">
        <v>5</v>
      </c>
      <c r="B18" s="111">
        <f>[14]Abril!$J$5</f>
        <v>10.8</v>
      </c>
      <c r="C18" s="111">
        <f>[14]Abril!$J$6</f>
        <v>12.24</v>
      </c>
      <c r="D18" s="111">
        <f>[14]Abril!$J$7</f>
        <v>12.96</v>
      </c>
      <c r="E18" s="111">
        <f>[14]Abril!$J$8</f>
        <v>16.2</v>
      </c>
      <c r="F18" s="111">
        <f>[14]Abril!$J$9</f>
        <v>11.520000000000001</v>
      </c>
      <c r="G18" s="111">
        <f>[14]Abril!$J$10</f>
        <v>11.879999999999999</v>
      </c>
      <c r="H18" s="111">
        <f>[14]Abril!$J$11</f>
        <v>1.4400000000000002</v>
      </c>
      <c r="I18" s="111">
        <f>[14]Abril!$J$12</f>
        <v>8.2799999999999994</v>
      </c>
      <c r="J18" s="111">
        <f>[14]Abril!$J$13</f>
        <v>4.32</v>
      </c>
      <c r="K18" s="111">
        <f>[14]Abril!$J$14</f>
        <v>1.4400000000000002</v>
      </c>
      <c r="L18" s="111">
        <f>[14]Abril!$J$15</f>
        <v>1.08</v>
      </c>
      <c r="M18" s="111">
        <f>[14]Abril!$J$16</f>
        <v>2.52</v>
      </c>
      <c r="N18" s="111">
        <f>[14]Abril!$J$17</f>
        <v>5.7600000000000007</v>
      </c>
      <c r="O18" s="111">
        <f>[14]Abril!$J$18</f>
        <v>1.8</v>
      </c>
      <c r="P18" s="111">
        <f>[14]Abril!$J$19</f>
        <v>3.24</v>
      </c>
      <c r="Q18" s="111">
        <f>[14]Abril!$J$20</f>
        <v>3.24</v>
      </c>
      <c r="R18" s="111">
        <f>[14]Abril!$J$21</f>
        <v>13.32</v>
      </c>
      <c r="S18" s="111">
        <f>[14]Abril!$J$22</f>
        <v>5.4</v>
      </c>
      <c r="T18" s="111">
        <f>[14]Abril!$J$23</f>
        <v>3.9600000000000004</v>
      </c>
      <c r="U18" s="111">
        <f>[14]Abril!$J$24</f>
        <v>8.2799999999999994</v>
      </c>
      <c r="V18" s="111">
        <f>[14]Abril!$J$25</f>
        <v>0.72000000000000008</v>
      </c>
      <c r="W18" s="111">
        <f>[14]Abril!$J$26</f>
        <v>0.36000000000000004</v>
      </c>
      <c r="X18" s="111">
        <f>[14]Abril!$J$27</f>
        <v>0.36000000000000004</v>
      </c>
      <c r="Y18" s="111">
        <f>[14]Abril!$J$28</f>
        <v>3.9600000000000004</v>
      </c>
      <c r="Z18" s="111">
        <f>[14]Abril!$J$29</f>
        <v>6.48</v>
      </c>
      <c r="AA18" s="111">
        <f>[14]Abril!$J$30</f>
        <v>2.16</v>
      </c>
      <c r="AB18" s="111">
        <f>[14]Abril!$J$31</f>
        <v>0.72000000000000008</v>
      </c>
      <c r="AC18" s="111">
        <f>[14]Abril!$J$32</f>
        <v>10.08</v>
      </c>
      <c r="AD18" s="111">
        <f>[14]Abril!$J$33</f>
        <v>2.8800000000000003</v>
      </c>
      <c r="AE18" s="111">
        <f>[14]Abril!$J$34</f>
        <v>1.8</v>
      </c>
      <c r="AF18" s="116">
        <f t="shared" si="1"/>
        <v>16.2</v>
      </c>
      <c r="AG18" s="115">
        <f>AVERAGE(B18:AE18)</f>
        <v>5.6400000000000015</v>
      </c>
      <c r="AH18" s="12" t="s">
        <v>35</v>
      </c>
    </row>
    <row r="19" spans="1:37" hidden="1" x14ac:dyDescent="0.2">
      <c r="A19" s="48" t="s">
        <v>33</v>
      </c>
      <c r="B19" s="111" t="str">
        <f>[15]Abril!$J$5</f>
        <v>*</v>
      </c>
      <c r="C19" s="111" t="str">
        <f>[15]Abril!$J$6</f>
        <v>*</v>
      </c>
      <c r="D19" s="111" t="str">
        <f>[15]Abril!$J$7</f>
        <v>*</v>
      </c>
      <c r="E19" s="111" t="str">
        <f>[15]Abril!$J$8</f>
        <v>*</v>
      </c>
      <c r="F19" s="111" t="str">
        <f>[15]Abril!$J$9</f>
        <v>*</v>
      </c>
      <c r="G19" s="111" t="str">
        <f>[15]Abril!$J$10</f>
        <v>*</v>
      </c>
      <c r="H19" s="111" t="str">
        <f>[15]Abril!$J$11</f>
        <v>*</v>
      </c>
      <c r="I19" s="111" t="str">
        <f>[15]Abril!$J$12</f>
        <v>*</v>
      </c>
      <c r="J19" s="111" t="str">
        <f>[15]Abril!$J$13</f>
        <v>*</v>
      </c>
      <c r="K19" s="111" t="str">
        <f>[15]Abril!$J$14</f>
        <v>*</v>
      </c>
      <c r="L19" s="111" t="str">
        <f>[15]Abril!$J$15</f>
        <v>*</v>
      </c>
      <c r="M19" s="111" t="str">
        <f>[15]Abril!$J$16</f>
        <v>*</v>
      </c>
      <c r="N19" s="111" t="str">
        <f>[15]Abril!$J$17</f>
        <v>*</v>
      </c>
      <c r="O19" s="111" t="str">
        <f>[15]Abril!$J$18</f>
        <v>*</v>
      </c>
      <c r="P19" s="111" t="str">
        <f>[15]Abril!$J$19</f>
        <v>*</v>
      </c>
      <c r="Q19" s="111" t="str">
        <f>[15]Abril!$J$20</f>
        <v>*</v>
      </c>
      <c r="R19" s="111" t="str">
        <f>[15]Abril!$J$21</f>
        <v>*</v>
      </c>
      <c r="S19" s="111" t="str">
        <f>[15]Abril!$J$22</f>
        <v>*</v>
      </c>
      <c r="T19" s="111" t="str">
        <f>[15]Abril!$J$23</f>
        <v>*</v>
      </c>
      <c r="U19" s="111" t="str">
        <f>[15]Abril!$J$24</f>
        <v>*</v>
      </c>
      <c r="V19" s="111" t="str">
        <f>[15]Abril!$J$25</f>
        <v>*</v>
      </c>
      <c r="W19" s="111" t="str">
        <f>[15]Abril!$J$26</f>
        <v>*</v>
      </c>
      <c r="X19" s="111" t="str">
        <f>[15]Abril!$J$27</f>
        <v>*</v>
      </c>
      <c r="Y19" s="111" t="str">
        <f>[15]Abril!$J$28</f>
        <v>*</v>
      </c>
      <c r="Z19" s="111" t="str">
        <f>[15]Abril!$J$29</f>
        <v>*</v>
      </c>
      <c r="AA19" s="111" t="str">
        <f>[15]Abril!$J$30</f>
        <v>*</v>
      </c>
      <c r="AB19" s="111" t="str">
        <f>[15]Abril!$J$31</f>
        <v>*</v>
      </c>
      <c r="AC19" s="111" t="str">
        <f>[15]Abril!$J$32</f>
        <v>*</v>
      </c>
      <c r="AD19" s="111" t="str">
        <f>[15]Abril!$J$33</f>
        <v>*</v>
      </c>
      <c r="AE19" s="111" t="str">
        <f>[15]Abril!$J$34</f>
        <v>*</v>
      </c>
      <c r="AF19" s="116">
        <f t="shared" si="1"/>
        <v>0</v>
      </c>
      <c r="AG19" s="115" t="s">
        <v>197</v>
      </c>
    </row>
    <row r="20" spans="1:37" x14ac:dyDescent="0.2">
      <c r="A20" s="48" t="s">
        <v>6</v>
      </c>
      <c r="B20" s="111">
        <f>[16]Abril!$J$5</f>
        <v>26.28</v>
      </c>
      <c r="C20" s="111">
        <f>[16]Abril!$J$6</f>
        <v>23.040000000000003</v>
      </c>
      <c r="D20" s="111">
        <f>[16]Abril!$J$7</f>
        <v>35.28</v>
      </c>
      <c r="E20" s="111">
        <f>[16]Abril!$J$8</f>
        <v>34.92</v>
      </c>
      <c r="F20" s="111">
        <f>[16]Abril!$J$9</f>
        <v>36.36</v>
      </c>
      <c r="G20" s="111">
        <f>[16]Abril!$J$10</f>
        <v>28.8</v>
      </c>
      <c r="H20" s="111">
        <f>[16]Abril!$J$11</f>
        <v>33.480000000000004</v>
      </c>
      <c r="I20" s="111">
        <f>[16]Abril!$J$12</f>
        <v>32.4</v>
      </c>
      <c r="J20" s="111">
        <f>[16]Abril!$J$13</f>
        <v>20.16</v>
      </c>
      <c r="K20" s="111">
        <f>[16]Abril!$J$14</f>
        <v>17.28</v>
      </c>
      <c r="L20" s="111">
        <f>[16]Abril!$J$15</f>
        <v>17.64</v>
      </c>
      <c r="M20" s="111">
        <f>[16]Abril!$J$16</f>
        <v>44.28</v>
      </c>
      <c r="N20" s="111">
        <f>[16]Abril!$J$17</f>
        <v>32.4</v>
      </c>
      <c r="O20" s="111">
        <f>[16]Abril!$J$18</f>
        <v>22.32</v>
      </c>
      <c r="P20" s="111">
        <f>[16]Abril!$J$19</f>
        <v>21.96</v>
      </c>
      <c r="Q20" s="111">
        <f>[16]Abril!$J$20</f>
        <v>30.240000000000002</v>
      </c>
      <c r="R20" s="111">
        <f>[16]Abril!$J$21</f>
        <v>21.6</v>
      </c>
      <c r="S20" s="111">
        <f>[16]Abril!$J$22</f>
        <v>55.440000000000005</v>
      </c>
      <c r="T20" s="111">
        <f>[16]Abril!$J$23</f>
        <v>18.720000000000002</v>
      </c>
      <c r="U20" s="111">
        <f>[16]Abril!$J$24</f>
        <v>14.4</v>
      </c>
      <c r="V20" s="111">
        <f>[16]Abril!$J$25</f>
        <v>16.559999999999999</v>
      </c>
      <c r="W20" s="111">
        <f>[16]Abril!$J$26</f>
        <v>23.759999999999998</v>
      </c>
      <c r="X20" s="111">
        <f>[16]Abril!$J$27</f>
        <v>70.56</v>
      </c>
      <c r="Y20" s="111">
        <f>[16]Abril!$J$28</f>
        <v>27</v>
      </c>
      <c r="Z20" s="111">
        <f>[16]Abril!$J$29</f>
        <v>37.440000000000005</v>
      </c>
      <c r="AA20" s="111">
        <f>[16]Abril!$J$30</f>
        <v>40.680000000000007</v>
      </c>
      <c r="AB20" s="111">
        <f>[16]Abril!$J$31</f>
        <v>32.76</v>
      </c>
      <c r="AC20" s="111">
        <f>[16]Abril!$J$32</f>
        <v>25.92</v>
      </c>
      <c r="AD20" s="111">
        <f>[16]Abril!$J$33</f>
        <v>26.28</v>
      </c>
      <c r="AE20" s="111">
        <f>[16]Abril!$J$34</f>
        <v>20.52</v>
      </c>
      <c r="AF20" s="116">
        <f t="shared" si="1"/>
        <v>70.56</v>
      </c>
      <c r="AG20" s="115">
        <f t="shared" ref="AG20:AG26" si="3">AVERAGE(B20:AE20)</f>
        <v>29.615999999999996</v>
      </c>
    </row>
    <row r="21" spans="1:37" x14ac:dyDescent="0.2">
      <c r="A21" s="48" t="s">
        <v>7</v>
      </c>
      <c r="B21" s="111">
        <f>[17]Abril!$J$5</f>
        <v>34.56</v>
      </c>
      <c r="C21" s="111">
        <f>[17]Abril!$J$6</f>
        <v>30.6</v>
      </c>
      <c r="D21" s="111">
        <f>[17]Abril!$J$7</f>
        <v>35.28</v>
      </c>
      <c r="E21" s="111">
        <f>[17]Abril!$J$8</f>
        <v>35.28</v>
      </c>
      <c r="F21" s="111">
        <f>[17]Abril!$J$9</f>
        <v>33.480000000000004</v>
      </c>
      <c r="G21" s="111">
        <f>[17]Abril!$J$10</f>
        <v>39.24</v>
      </c>
      <c r="H21" s="111">
        <f>[17]Abril!$J$11</f>
        <v>36.72</v>
      </c>
      <c r="I21" s="111">
        <f>[17]Abril!$J$12</f>
        <v>32.4</v>
      </c>
      <c r="J21" s="111">
        <f>[17]Abril!$J$13</f>
        <v>26.28</v>
      </c>
      <c r="K21" s="111">
        <f>[17]Abril!$J$14</f>
        <v>22.68</v>
      </c>
      <c r="L21" s="111">
        <f>[17]Abril!$J$15</f>
        <v>21.6</v>
      </c>
      <c r="M21" s="111">
        <f>[17]Abril!$J$16</f>
        <v>41.76</v>
      </c>
      <c r="N21" s="111">
        <f>[17]Abril!$J$17</f>
        <v>24.12</v>
      </c>
      <c r="O21" s="111">
        <f>[17]Abril!$J$18</f>
        <v>17.28</v>
      </c>
      <c r="P21" s="111">
        <f>[17]Abril!$J$19</f>
        <v>23.759999999999998</v>
      </c>
      <c r="Q21" s="111">
        <f>[17]Abril!$J$20</f>
        <v>21.6</v>
      </c>
      <c r="R21" s="111">
        <f>[17]Abril!$J$21</f>
        <v>28.44</v>
      </c>
      <c r="S21" s="111">
        <f>[17]Abril!$J$22</f>
        <v>26.64</v>
      </c>
      <c r="T21" s="111">
        <f>[17]Abril!$J$23</f>
        <v>29.52</v>
      </c>
      <c r="U21" s="111">
        <f>[17]Abril!$J$24</f>
        <v>17.64</v>
      </c>
      <c r="V21" s="111">
        <f>[17]Abril!$J$25</f>
        <v>22.68</v>
      </c>
      <c r="W21" s="111">
        <f>[17]Abril!$J$26</f>
        <v>23.400000000000002</v>
      </c>
      <c r="X21" s="111">
        <f>[17]Abril!$J$27</f>
        <v>26.28</v>
      </c>
      <c r="Y21" s="111">
        <f>[17]Abril!$J$28</f>
        <v>27.36</v>
      </c>
      <c r="Z21" s="111">
        <f>[17]Abril!$J$29</f>
        <v>23.040000000000003</v>
      </c>
      <c r="AA21" s="111">
        <f>[17]Abril!$J$30</f>
        <v>22.68</v>
      </c>
      <c r="AB21" s="111">
        <f>[17]Abril!$J$31</f>
        <v>24.840000000000003</v>
      </c>
      <c r="AC21" s="111">
        <f>[17]Abril!$J$32</f>
        <v>27.720000000000002</v>
      </c>
      <c r="AD21" s="111">
        <f>[17]Abril!$J$33</f>
        <v>27.36</v>
      </c>
      <c r="AE21" s="111">
        <f>[17]Abril!$J$34</f>
        <v>23.040000000000003</v>
      </c>
      <c r="AF21" s="116">
        <f t="shared" si="1"/>
        <v>41.76</v>
      </c>
      <c r="AG21" s="115">
        <f t="shared" si="3"/>
        <v>27.576000000000001</v>
      </c>
      <c r="AJ21" t="s">
        <v>35</v>
      </c>
      <c r="AK21" t="s">
        <v>35</v>
      </c>
    </row>
    <row r="22" spans="1:37" x14ac:dyDescent="0.2">
      <c r="A22" s="48" t="s">
        <v>148</v>
      </c>
      <c r="B22" s="111">
        <f>[18]Abril!$J$5</f>
        <v>32.4</v>
      </c>
      <c r="C22" s="111">
        <f>[18]Abril!$J$6</f>
        <v>43.2</v>
      </c>
      <c r="D22" s="111">
        <f>[18]Abril!$J$7</f>
        <v>27.720000000000002</v>
      </c>
      <c r="E22" s="111">
        <f>[18]Abril!$J$8</f>
        <v>32.76</v>
      </c>
      <c r="F22" s="111">
        <f>[18]Abril!$J$9</f>
        <v>31.319999999999997</v>
      </c>
      <c r="G22" s="111">
        <f>[18]Abril!$J$10</f>
        <v>46.080000000000005</v>
      </c>
      <c r="H22" s="111">
        <f>[18]Abril!$J$11</f>
        <v>36</v>
      </c>
      <c r="I22" s="111">
        <f>[18]Abril!$J$12</f>
        <v>37.440000000000005</v>
      </c>
      <c r="J22" s="111">
        <f>[18]Abril!$J$13</f>
        <v>25.92</v>
      </c>
      <c r="K22" s="111">
        <f>[18]Abril!$J$14</f>
        <v>16.920000000000002</v>
      </c>
      <c r="L22" s="111">
        <f>[18]Abril!$J$15</f>
        <v>20.88</v>
      </c>
      <c r="M22" s="111">
        <f>[18]Abril!$J$16</f>
        <v>39.6</v>
      </c>
      <c r="N22" s="111">
        <f>[18]Abril!$J$17</f>
        <v>23.040000000000003</v>
      </c>
      <c r="O22" s="111">
        <f>[18]Abril!$J$18</f>
        <v>17.28</v>
      </c>
      <c r="P22" s="111">
        <f>[18]Abril!$J$19</f>
        <v>29.880000000000003</v>
      </c>
      <c r="Q22" s="111">
        <f>[18]Abril!$J$20</f>
        <v>24.12</v>
      </c>
      <c r="R22" s="111">
        <f>[18]Abril!$J$21</f>
        <v>31.319999999999997</v>
      </c>
      <c r="S22" s="111">
        <f>[18]Abril!$J$22</f>
        <v>24.12</v>
      </c>
      <c r="T22" s="111">
        <f>[18]Abril!$J$23</f>
        <v>28.44</v>
      </c>
      <c r="U22" s="111">
        <f>[18]Abril!$J$24</f>
        <v>23.400000000000002</v>
      </c>
      <c r="V22" s="111">
        <f>[18]Abril!$J$25</f>
        <v>27.36</v>
      </c>
      <c r="W22" s="111">
        <f>[18]Abril!$J$26</f>
        <v>28.8</v>
      </c>
      <c r="X22" s="111">
        <f>[18]Abril!$J$27</f>
        <v>28.8</v>
      </c>
      <c r="Y22" s="111">
        <f>[18]Abril!$J$28</f>
        <v>51.12</v>
      </c>
      <c r="Z22" s="111">
        <f>[18]Abril!$J$29</f>
        <v>29.52</v>
      </c>
      <c r="AA22" s="111">
        <f>[18]Abril!$J$30</f>
        <v>45.72</v>
      </c>
      <c r="AB22" s="111">
        <f>[18]Abril!$J$31</f>
        <v>24.840000000000003</v>
      </c>
      <c r="AC22" s="111">
        <f>[18]Abril!$J$32</f>
        <v>29.52</v>
      </c>
      <c r="AD22" s="111">
        <f>[18]Abril!$J$33</f>
        <v>20.16</v>
      </c>
      <c r="AE22" s="111">
        <f>[18]Abril!$J$34</f>
        <v>20.16</v>
      </c>
      <c r="AF22" s="116">
        <f t="shared" si="1"/>
        <v>51.12</v>
      </c>
      <c r="AG22" s="115">
        <f t="shared" si="3"/>
        <v>29.928000000000001</v>
      </c>
      <c r="AK22" t="s">
        <v>35</v>
      </c>
    </row>
    <row r="23" spans="1:37" x14ac:dyDescent="0.2">
      <c r="A23" s="48" t="s">
        <v>149</v>
      </c>
      <c r="B23" s="111">
        <f>[19]Abril!$J$5</f>
        <v>22.32</v>
      </c>
      <c r="C23" s="111">
        <f>[19]Abril!$J$6</f>
        <v>32.76</v>
      </c>
      <c r="D23" s="111">
        <f>[19]Abril!$J$7</f>
        <v>22.32</v>
      </c>
      <c r="E23" s="111">
        <f>[19]Abril!$J$8</f>
        <v>36.36</v>
      </c>
      <c r="F23" s="111">
        <f>[19]Abril!$J$9</f>
        <v>39.6</v>
      </c>
      <c r="G23" s="111">
        <f>[19]Abril!$J$10</f>
        <v>42.84</v>
      </c>
      <c r="H23" s="111">
        <f>[19]Abril!$J$11</f>
        <v>45.72</v>
      </c>
      <c r="I23" s="111">
        <f>[19]Abril!$J$12</f>
        <v>39.96</v>
      </c>
      <c r="J23" s="111">
        <f>[19]Abril!$J$13</f>
        <v>23.040000000000003</v>
      </c>
      <c r="K23" s="111">
        <f>[19]Abril!$J$14</f>
        <v>20.88</v>
      </c>
      <c r="L23" s="111">
        <f>[19]Abril!$J$15</f>
        <v>21.96</v>
      </c>
      <c r="M23" s="111">
        <f>[19]Abril!$J$16</f>
        <v>37.440000000000005</v>
      </c>
      <c r="N23" s="111">
        <f>[19]Abril!$J$17</f>
        <v>25.56</v>
      </c>
      <c r="O23" s="111">
        <f>[19]Abril!$J$18</f>
        <v>23.400000000000002</v>
      </c>
      <c r="P23" s="111">
        <f>[19]Abril!$J$19</f>
        <v>21.6</v>
      </c>
      <c r="Q23" s="111">
        <f>[19]Abril!$J$20</f>
        <v>23.040000000000003</v>
      </c>
      <c r="R23" s="111">
        <f>[19]Abril!$J$21</f>
        <v>30.240000000000002</v>
      </c>
      <c r="S23" s="111">
        <f>[19]Abril!$J$22</f>
        <v>25.2</v>
      </c>
      <c r="T23" s="111">
        <f>[19]Abril!$J$23</f>
        <v>21.6</v>
      </c>
      <c r="U23" s="111">
        <f>[19]Abril!$J$24</f>
        <v>24.840000000000003</v>
      </c>
      <c r="V23" s="111">
        <f>[19]Abril!$J$25</f>
        <v>21.6</v>
      </c>
      <c r="W23" s="111">
        <f>[19]Abril!$J$26</f>
        <v>29.880000000000003</v>
      </c>
      <c r="X23" s="111">
        <f>[19]Abril!$J$27</f>
        <v>32.76</v>
      </c>
      <c r="Y23" s="111">
        <f>[19]Abril!$J$28</f>
        <v>36</v>
      </c>
      <c r="Z23" s="111">
        <f>[19]Abril!$J$29</f>
        <v>24.48</v>
      </c>
      <c r="AA23" s="111">
        <f>[19]Abril!$J$30</f>
        <v>22.68</v>
      </c>
      <c r="AB23" s="111">
        <f>[19]Abril!$J$31</f>
        <v>23.400000000000002</v>
      </c>
      <c r="AC23" s="111">
        <f>[19]Abril!$J$32</f>
        <v>31.319999999999997</v>
      </c>
      <c r="AD23" s="111">
        <f>[19]Abril!$J$33</f>
        <v>24.12</v>
      </c>
      <c r="AE23" s="111">
        <f>[19]Abril!$J$34</f>
        <v>23.400000000000002</v>
      </c>
      <c r="AF23" s="116">
        <f t="shared" si="1"/>
        <v>45.72</v>
      </c>
      <c r="AG23" s="115">
        <f t="shared" si="3"/>
        <v>28.344000000000001</v>
      </c>
      <c r="AH23" s="12" t="s">
        <v>35</v>
      </c>
      <c r="AJ23" t="s">
        <v>35</v>
      </c>
    </row>
    <row r="24" spans="1:37" x14ac:dyDescent="0.2">
      <c r="A24" s="48" t="s">
        <v>150</v>
      </c>
      <c r="B24" s="111">
        <f>[20]Abril!$J$5</f>
        <v>37.800000000000004</v>
      </c>
      <c r="C24" s="111">
        <f>[20]Abril!$J$6</f>
        <v>42.480000000000004</v>
      </c>
      <c r="D24" s="111">
        <f>[20]Abril!$J$7</f>
        <v>23.759999999999998</v>
      </c>
      <c r="E24" s="111">
        <f>[20]Abril!$J$8</f>
        <v>37.080000000000005</v>
      </c>
      <c r="F24" s="111">
        <f>[20]Abril!$J$9</f>
        <v>28.8</v>
      </c>
      <c r="G24" s="111">
        <f>[20]Abril!$J$10</f>
        <v>36</v>
      </c>
      <c r="H24" s="111">
        <f>[20]Abril!$J$11</f>
        <v>29.52</v>
      </c>
      <c r="I24" s="111">
        <f>[20]Abril!$J$12</f>
        <v>31.680000000000003</v>
      </c>
      <c r="J24" s="111">
        <f>[20]Abril!$J$13</f>
        <v>24.840000000000003</v>
      </c>
      <c r="K24" s="111">
        <f>[20]Abril!$J$14</f>
        <v>19.8</v>
      </c>
      <c r="L24" s="111">
        <f>[20]Abril!$J$15</f>
        <v>23.040000000000003</v>
      </c>
      <c r="M24" s="111">
        <f>[20]Abril!$J$16</f>
        <v>39.24</v>
      </c>
      <c r="N24" s="111">
        <f>[20]Abril!$J$17</f>
        <v>24.840000000000003</v>
      </c>
      <c r="O24" s="111">
        <f>[20]Abril!$J$18</f>
        <v>17.28</v>
      </c>
      <c r="P24" s="111">
        <f>[20]Abril!$J$19</f>
        <v>45</v>
      </c>
      <c r="Q24" s="111">
        <f>[20]Abril!$J$20</f>
        <v>25.56</v>
      </c>
      <c r="R24" s="111">
        <f>[20]Abril!$J$21</f>
        <v>20.16</v>
      </c>
      <c r="S24" s="111">
        <f>[20]Abril!$J$22</f>
        <v>20.88</v>
      </c>
      <c r="T24" s="111">
        <f>[20]Abril!$J$23</f>
        <v>27</v>
      </c>
      <c r="U24" s="111">
        <f>[20]Abril!$J$24</f>
        <v>19.8</v>
      </c>
      <c r="V24" s="111">
        <f>[20]Abril!$J$25</f>
        <v>20.88</v>
      </c>
      <c r="W24" s="111">
        <f>[20]Abril!$J$26</f>
        <v>26.64</v>
      </c>
      <c r="X24" s="111">
        <f>[20]Abril!$J$27</f>
        <v>28.08</v>
      </c>
      <c r="Y24" s="111">
        <f>[20]Abril!$J$28</f>
        <v>29.880000000000003</v>
      </c>
      <c r="Z24" s="111">
        <f>[20]Abril!$J$29</f>
        <v>17.28</v>
      </c>
      <c r="AA24" s="111">
        <f>[20]Abril!$J$30</f>
        <v>22.68</v>
      </c>
      <c r="AB24" s="111">
        <f>[20]Abril!$J$31</f>
        <v>23.040000000000003</v>
      </c>
      <c r="AC24" s="111">
        <f>[20]Abril!$J$32</f>
        <v>28.8</v>
      </c>
      <c r="AD24" s="111">
        <f>[20]Abril!$J$33</f>
        <v>23.040000000000003</v>
      </c>
      <c r="AE24" s="111">
        <f>[20]Abril!$J$34</f>
        <v>25.56</v>
      </c>
      <c r="AF24" s="116">
        <f t="shared" si="1"/>
        <v>45</v>
      </c>
      <c r="AG24" s="115">
        <f t="shared" si="3"/>
        <v>27.347999999999995</v>
      </c>
      <c r="AJ24" t="s">
        <v>35</v>
      </c>
    </row>
    <row r="25" spans="1:37" x14ac:dyDescent="0.2">
      <c r="A25" s="48" t="s">
        <v>8</v>
      </c>
      <c r="B25" s="111">
        <f>[21]Abril!$J$5</f>
        <v>12.24</v>
      </c>
      <c r="C25" s="111">
        <f>[21]Abril!$J$6</f>
        <v>25.56</v>
      </c>
      <c r="D25" s="111">
        <f>[21]Abril!$J$7</f>
        <v>21.96</v>
      </c>
      <c r="E25" s="111">
        <f>[21]Abril!$J$8</f>
        <v>37.440000000000005</v>
      </c>
      <c r="F25" s="111">
        <f>[21]Abril!$J$9</f>
        <v>33.480000000000004</v>
      </c>
      <c r="G25" s="111">
        <f>[21]Abril!$J$10</f>
        <v>46.080000000000005</v>
      </c>
      <c r="H25" s="111">
        <f>[21]Abril!$J$11</f>
        <v>33.119999999999997</v>
      </c>
      <c r="I25" s="111">
        <f>[21]Abril!$J$12</f>
        <v>33.840000000000003</v>
      </c>
      <c r="J25" s="111">
        <f>[21]Abril!$J$13</f>
        <v>22.68</v>
      </c>
      <c r="K25" s="111">
        <f>[21]Abril!$J$14</f>
        <v>16.559999999999999</v>
      </c>
      <c r="L25" s="111">
        <f>[21]Abril!$J$15</f>
        <v>10.8</v>
      </c>
      <c r="M25" s="111">
        <f>[21]Abril!$J$16</f>
        <v>30.6</v>
      </c>
      <c r="N25" s="111">
        <f>[21]Abril!$J$17</f>
        <v>14.4</v>
      </c>
      <c r="O25" s="111">
        <f>[21]Abril!$J$18</f>
        <v>19.8</v>
      </c>
      <c r="P25" s="111">
        <f>[21]Abril!$J$19</f>
        <v>24.840000000000003</v>
      </c>
      <c r="Q25" s="111">
        <f>[21]Abril!$J$20</f>
        <v>21.6</v>
      </c>
      <c r="R25" s="111">
        <f>[21]Abril!$J$21</f>
        <v>27.36</v>
      </c>
      <c r="S25" s="111">
        <f>[21]Abril!$J$22</f>
        <v>0.36000000000000004</v>
      </c>
      <c r="T25" s="111">
        <f>[21]Abril!$J$23</f>
        <v>0</v>
      </c>
      <c r="U25" s="111">
        <f>[21]Abril!$J$24</f>
        <v>10.8</v>
      </c>
      <c r="V25" s="111">
        <f>[21]Abril!$J$25</f>
        <v>11.16</v>
      </c>
      <c r="W25" s="111">
        <f>[21]Abril!$J$26</f>
        <v>24.840000000000003</v>
      </c>
      <c r="X25" s="111">
        <f>[21]Abril!$J$27</f>
        <v>21.6</v>
      </c>
      <c r="Y25" s="111">
        <f>[21]Abril!$J$28</f>
        <v>30.6</v>
      </c>
      <c r="Z25" s="111">
        <f>[21]Abril!$J$29</f>
        <v>11.520000000000001</v>
      </c>
      <c r="AA25" s="111">
        <f>[21]Abril!$J$30</f>
        <v>5.7600000000000007</v>
      </c>
      <c r="AB25" s="111">
        <f>[21]Abril!$J$31</f>
        <v>26.64</v>
      </c>
      <c r="AC25" s="111">
        <f>[21]Abril!$J$32</f>
        <v>32.4</v>
      </c>
      <c r="AD25" s="111">
        <f>[21]Abril!$J$33</f>
        <v>27.720000000000002</v>
      </c>
      <c r="AE25" s="111">
        <f>[21]Abril!$J$34</f>
        <v>20.16</v>
      </c>
      <c r="AF25" s="116">
        <f t="shared" si="1"/>
        <v>46.080000000000005</v>
      </c>
      <c r="AG25" s="115">
        <f t="shared" si="3"/>
        <v>21.864000000000008</v>
      </c>
      <c r="AJ25" t="s">
        <v>35</v>
      </c>
    </row>
    <row r="26" spans="1:37" x14ac:dyDescent="0.2">
      <c r="A26" s="48" t="s">
        <v>9</v>
      </c>
      <c r="B26" s="111">
        <f>[22]Abril!$J$5</f>
        <v>31.319999999999997</v>
      </c>
      <c r="C26" s="111">
        <f>[22]Abril!$J$6</f>
        <v>28.8</v>
      </c>
      <c r="D26" s="111">
        <f>[22]Abril!$J$7</f>
        <v>25.92</v>
      </c>
      <c r="E26" s="111">
        <f>[22]Abril!$J$8</f>
        <v>38.159999999999997</v>
      </c>
      <c r="F26" s="111">
        <f>[22]Abril!$J$9</f>
        <v>37.080000000000005</v>
      </c>
      <c r="G26" s="111">
        <f>[22]Abril!$J$10</f>
        <v>38.159999999999997</v>
      </c>
      <c r="H26" s="111">
        <f>[22]Abril!$J$11</f>
        <v>32.04</v>
      </c>
      <c r="I26" s="111">
        <f>[22]Abril!$J$12</f>
        <v>47.16</v>
      </c>
      <c r="J26" s="111">
        <f>[22]Abril!$J$13</f>
        <v>20.52</v>
      </c>
      <c r="K26" s="111">
        <f>[22]Abril!$J$14</f>
        <v>19.079999999999998</v>
      </c>
      <c r="L26" s="111">
        <f>[22]Abril!$J$15</f>
        <v>19.440000000000001</v>
      </c>
      <c r="M26" s="111">
        <f>[22]Abril!$J$16</f>
        <v>54.72</v>
      </c>
      <c r="N26" s="111">
        <f>[22]Abril!$J$17</f>
        <v>28.08</v>
      </c>
      <c r="O26" s="111">
        <f>[22]Abril!$J$18</f>
        <v>19.079999999999998</v>
      </c>
      <c r="P26" s="111">
        <f>[22]Abril!$J$19</f>
        <v>35.28</v>
      </c>
      <c r="Q26" s="111">
        <f>[22]Abril!$J$20</f>
        <v>22.68</v>
      </c>
      <c r="R26" s="111">
        <f>[22]Abril!$J$21</f>
        <v>24.840000000000003</v>
      </c>
      <c r="S26" s="111">
        <f>[22]Abril!$J$22</f>
        <v>24.840000000000003</v>
      </c>
      <c r="T26" s="111">
        <f>[22]Abril!$J$23</f>
        <v>29.52</v>
      </c>
      <c r="U26" s="111">
        <f>[22]Abril!$J$24</f>
        <v>17.28</v>
      </c>
      <c r="V26" s="111">
        <f>[22]Abril!$J$25</f>
        <v>24.12</v>
      </c>
      <c r="W26" s="111">
        <f>[22]Abril!$J$26</f>
        <v>30.240000000000002</v>
      </c>
      <c r="X26" s="111">
        <f>[22]Abril!$J$27</f>
        <v>25.2</v>
      </c>
      <c r="Y26" s="111">
        <f>[22]Abril!$J$28</f>
        <v>41.76</v>
      </c>
      <c r="Z26" s="111">
        <f>[22]Abril!$J$29</f>
        <v>26.28</v>
      </c>
      <c r="AA26" s="111">
        <f>[22]Abril!$J$30</f>
        <v>24.48</v>
      </c>
      <c r="AB26" s="111">
        <f>[22]Abril!$J$31</f>
        <v>29.16</v>
      </c>
      <c r="AC26" s="111">
        <f>[22]Abril!$J$32</f>
        <v>32.76</v>
      </c>
      <c r="AD26" s="111">
        <f>[22]Abril!$J$33</f>
        <v>27</v>
      </c>
      <c r="AE26" s="111">
        <f>[22]Abril!$J$34</f>
        <v>19.8</v>
      </c>
      <c r="AF26" s="116">
        <f t="shared" si="1"/>
        <v>54.72</v>
      </c>
      <c r="AG26" s="115">
        <f t="shared" si="3"/>
        <v>29.159999999999993</v>
      </c>
      <c r="AJ26" t="s">
        <v>35</v>
      </c>
    </row>
    <row r="27" spans="1:37" hidden="1" x14ac:dyDescent="0.2">
      <c r="A27" s="48" t="s">
        <v>32</v>
      </c>
      <c r="B27" s="111" t="str">
        <f>[23]Abril!$J$5</f>
        <v>*</v>
      </c>
      <c r="C27" s="111" t="str">
        <f>[23]Abril!$J$6</f>
        <v>*</v>
      </c>
      <c r="D27" s="111" t="str">
        <f>[23]Abril!$J$7</f>
        <v>*</v>
      </c>
      <c r="E27" s="111" t="str">
        <f>[23]Abril!$J$8</f>
        <v>*</v>
      </c>
      <c r="F27" s="111" t="str">
        <f>[23]Abril!$J$9</f>
        <v>*</v>
      </c>
      <c r="G27" s="111" t="str">
        <f>[23]Abril!$J$10</f>
        <v>*</v>
      </c>
      <c r="H27" s="111" t="str">
        <f>[23]Abril!$J$11</f>
        <v>*</v>
      </c>
      <c r="I27" s="111" t="str">
        <f>[23]Abril!$J$12</f>
        <v>*</v>
      </c>
      <c r="J27" s="111" t="str">
        <f>[23]Abril!$J$13</f>
        <v>*</v>
      </c>
      <c r="K27" s="111" t="str">
        <f>[23]Abril!$J$14</f>
        <v>*</v>
      </c>
      <c r="L27" s="111" t="str">
        <f>[23]Abril!$J$15</f>
        <v>*</v>
      </c>
      <c r="M27" s="111" t="str">
        <f>[23]Abril!$J$16</f>
        <v>*</v>
      </c>
      <c r="N27" s="111" t="str">
        <f>[23]Abril!$J$17</f>
        <v>*</v>
      </c>
      <c r="O27" s="111" t="str">
        <f>[23]Abril!$J$18</f>
        <v>*</v>
      </c>
      <c r="P27" s="111" t="str">
        <f>[23]Abril!$J$19</f>
        <v>*</v>
      </c>
      <c r="Q27" s="111" t="str">
        <f>[23]Abril!$J$20</f>
        <v>*</v>
      </c>
      <c r="R27" s="111" t="str">
        <f>[23]Abril!$J$21</f>
        <v>*</v>
      </c>
      <c r="S27" s="111" t="str">
        <f>[23]Abril!$J$22</f>
        <v>*</v>
      </c>
      <c r="T27" s="111" t="str">
        <f>[23]Abril!$J$23</f>
        <v>*</v>
      </c>
      <c r="U27" s="111" t="str">
        <f>[23]Abril!$J$24</f>
        <v>*</v>
      </c>
      <c r="V27" s="111" t="str">
        <f>[23]Abril!$J$25</f>
        <v>*</v>
      </c>
      <c r="W27" s="111" t="str">
        <f>[23]Abril!$J$26</f>
        <v>*</v>
      </c>
      <c r="X27" s="111" t="str">
        <f>[23]Abril!$J$27</f>
        <v>*</v>
      </c>
      <c r="Y27" s="111" t="str">
        <f>[23]Abril!$J$28</f>
        <v>*</v>
      </c>
      <c r="Z27" s="111" t="str">
        <f>[23]Abril!$J$29</f>
        <v>*</v>
      </c>
      <c r="AA27" s="111" t="str">
        <f>[23]Abril!$J$30</f>
        <v>*</v>
      </c>
      <c r="AB27" s="111" t="str">
        <f>[23]Abril!$J$31</f>
        <v>*</v>
      </c>
      <c r="AC27" s="111" t="str">
        <f>[23]Abril!$J$32</f>
        <v>*</v>
      </c>
      <c r="AD27" s="111" t="str">
        <f>[23]Abril!$J$33</f>
        <v>*</v>
      </c>
      <c r="AE27" s="111" t="str">
        <f>[23]Abril!$J$34</f>
        <v>*</v>
      </c>
      <c r="AF27" s="116">
        <f t="shared" si="1"/>
        <v>0</v>
      </c>
      <c r="AG27" s="115" t="s">
        <v>197</v>
      </c>
      <c r="AJ27" t="s">
        <v>35</v>
      </c>
    </row>
    <row r="28" spans="1:37" hidden="1" x14ac:dyDescent="0.2">
      <c r="A28" s="48" t="s">
        <v>10</v>
      </c>
      <c r="B28" s="111" t="str">
        <f>[24]Abril!$J$5</f>
        <v>*</v>
      </c>
      <c r="C28" s="111" t="str">
        <f>[24]Abril!$J$6</f>
        <v>*</v>
      </c>
      <c r="D28" s="111" t="str">
        <f>[24]Abril!$J$7</f>
        <v>*</v>
      </c>
      <c r="E28" s="111" t="str">
        <f>[24]Abril!$J$8</f>
        <v>*</v>
      </c>
      <c r="F28" s="111" t="str">
        <f>[24]Abril!$J$9</f>
        <v>*</v>
      </c>
      <c r="G28" s="111" t="str">
        <f>[24]Abril!$J$10</f>
        <v>*</v>
      </c>
      <c r="H28" s="111" t="str">
        <f>[24]Abril!$J$11</f>
        <v>*</v>
      </c>
      <c r="I28" s="111" t="str">
        <f>[24]Abril!$J$12</f>
        <v>*</v>
      </c>
      <c r="J28" s="111" t="str">
        <f>[24]Abril!$J$13</f>
        <v>*</v>
      </c>
      <c r="K28" s="111" t="str">
        <f>[24]Abril!$J$14</f>
        <v>*</v>
      </c>
      <c r="L28" s="111" t="str">
        <f>[24]Abril!$J$15</f>
        <v>*</v>
      </c>
      <c r="M28" s="111" t="str">
        <f>[24]Abril!$J$16</f>
        <v>*</v>
      </c>
      <c r="N28" s="111" t="str">
        <f>[24]Abril!$J$17</f>
        <v>*</v>
      </c>
      <c r="O28" s="111" t="str">
        <f>[24]Abril!$J$18</f>
        <v>*</v>
      </c>
      <c r="P28" s="111" t="str">
        <f>[24]Abril!$J$19</f>
        <v>*</v>
      </c>
      <c r="Q28" s="111" t="str">
        <f>[24]Abril!$J$20</f>
        <v>*</v>
      </c>
      <c r="R28" s="111" t="str">
        <f>[24]Abril!$J$21</f>
        <v>*</v>
      </c>
      <c r="S28" s="111" t="str">
        <f>[24]Abril!$J$22</f>
        <v>*</v>
      </c>
      <c r="T28" s="111" t="str">
        <f>[24]Abril!$J$23</f>
        <v>*</v>
      </c>
      <c r="U28" s="111" t="str">
        <f>[24]Abril!$J$24</f>
        <v>*</v>
      </c>
      <c r="V28" s="111" t="str">
        <f>[24]Abril!$J$25</f>
        <v>*</v>
      </c>
      <c r="W28" s="111" t="str">
        <f>[24]Abril!$J$26</f>
        <v>*</v>
      </c>
      <c r="X28" s="111" t="str">
        <f>[24]Abril!$J$27</f>
        <v>*</v>
      </c>
      <c r="Y28" s="111" t="str">
        <f>[24]Abril!$J$28</f>
        <v>*</v>
      </c>
      <c r="Z28" s="111" t="str">
        <f>[24]Abril!$J$29</f>
        <v>*</v>
      </c>
      <c r="AA28" s="111" t="str">
        <f>[24]Abril!$J$30</f>
        <v>*</v>
      </c>
      <c r="AB28" s="111" t="str">
        <f>[24]Abril!$J$31</f>
        <v>*</v>
      </c>
      <c r="AC28" s="111" t="str">
        <f>[24]Abril!$J$32</f>
        <v>*</v>
      </c>
      <c r="AD28" s="111" t="str">
        <f>[24]Abril!$J$33</f>
        <v>*</v>
      </c>
      <c r="AE28" s="111" t="str">
        <f>[24]Abril!$J$34</f>
        <v>*</v>
      </c>
      <c r="AF28" s="116">
        <f t="shared" si="1"/>
        <v>0</v>
      </c>
      <c r="AG28" s="115" t="s">
        <v>197</v>
      </c>
      <c r="AJ28" t="s">
        <v>35</v>
      </c>
    </row>
    <row r="29" spans="1:37" x14ac:dyDescent="0.2">
      <c r="A29" s="48" t="s">
        <v>151</v>
      </c>
      <c r="B29" s="111">
        <f>[25]Abril!$J$5</f>
        <v>23.040000000000003</v>
      </c>
      <c r="C29" s="111">
        <f>[25]Abril!$J$6</f>
        <v>35.64</v>
      </c>
      <c r="D29" s="111">
        <f>[25]Abril!$J$7</f>
        <v>60.839999999999996</v>
      </c>
      <c r="E29" s="111">
        <f>[25]Abril!$J$8</f>
        <v>40.680000000000007</v>
      </c>
      <c r="F29" s="111">
        <f>[25]Abril!$J$9</f>
        <v>33.840000000000003</v>
      </c>
      <c r="G29" s="111">
        <f>[25]Abril!$J$10</f>
        <v>43.56</v>
      </c>
      <c r="H29" s="111">
        <f>[25]Abril!$J$11</f>
        <v>36</v>
      </c>
      <c r="I29" s="111">
        <f>[25]Abril!$J$12</f>
        <v>29.880000000000003</v>
      </c>
      <c r="J29" s="111">
        <f>[25]Abril!$J$13</f>
        <v>27.36</v>
      </c>
      <c r="K29" s="111">
        <f>[25]Abril!$J$14</f>
        <v>18</v>
      </c>
      <c r="L29" s="111">
        <f>[25]Abril!$J$15</f>
        <v>24.48</v>
      </c>
      <c r="M29" s="111">
        <f>[25]Abril!$J$16</f>
        <v>38.159999999999997</v>
      </c>
      <c r="N29" s="111">
        <f>[25]Abril!$J$17</f>
        <v>30.96</v>
      </c>
      <c r="O29" s="111">
        <f>[25]Abril!$J$18</f>
        <v>25.2</v>
      </c>
      <c r="P29" s="111">
        <f>[25]Abril!$J$19</f>
        <v>36</v>
      </c>
      <c r="Q29" s="111">
        <f>[25]Abril!$J$20</f>
        <v>21.6</v>
      </c>
      <c r="R29" s="111">
        <f>[25]Abril!$J$21</f>
        <v>25.92</v>
      </c>
      <c r="S29" s="111">
        <f>[25]Abril!$J$22</f>
        <v>32.76</v>
      </c>
      <c r="T29" s="111">
        <f>[25]Abril!$J$23</f>
        <v>30.6</v>
      </c>
      <c r="U29" s="111">
        <f>[25]Abril!$J$24</f>
        <v>20.52</v>
      </c>
      <c r="V29" s="111">
        <f>[25]Abril!$J$25</f>
        <v>24.48</v>
      </c>
      <c r="W29" s="111">
        <f>[25]Abril!$J$26</f>
        <v>25.56</v>
      </c>
      <c r="X29" s="111">
        <f>[25]Abril!$J$27</f>
        <v>32.04</v>
      </c>
      <c r="Y29" s="111">
        <f>[25]Abril!$J$28</f>
        <v>35.64</v>
      </c>
      <c r="Z29" s="111">
        <f>[25]Abril!$J$29</f>
        <v>24.840000000000003</v>
      </c>
      <c r="AA29" s="111">
        <f>[25]Abril!$J$30</f>
        <v>34.200000000000003</v>
      </c>
      <c r="AB29" s="111">
        <f>[25]Abril!$J$31</f>
        <v>24.840000000000003</v>
      </c>
      <c r="AC29" s="111">
        <f>[25]Abril!$J$32</f>
        <v>28.8</v>
      </c>
      <c r="AD29" s="111">
        <f>[25]Abril!$J$33</f>
        <v>29.52</v>
      </c>
      <c r="AE29" s="111">
        <f>[25]Abril!$J$34</f>
        <v>20.16</v>
      </c>
      <c r="AF29" s="116">
        <f t="shared" si="1"/>
        <v>60.839999999999996</v>
      </c>
      <c r="AG29" s="115">
        <f>AVERAGE(B29:AE29)</f>
        <v>30.503999999999998</v>
      </c>
      <c r="AH29" s="12" t="s">
        <v>35</v>
      </c>
      <c r="AJ29" t="s">
        <v>35</v>
      </c>
    </row>
    <row r="30" spans="1:37" hidden="1" x14ac:dyDescent="0.2">
      <c r="A30" s="48" t="s">
        <v>11</v>
      </c>
      <c r="B30" s="111" t="str">
        <f>[26]Abril!$J$5</f>
        <v>*</v>
      </c>
      <c r="C30" s="111" t="str">
        <f>[26]Abril!$J$6</f>
        <v>*</v>
      </c>
      <c r="D30" s="111" t="str">
        <f>[26]Abril!$J$7</f>
        <v>*</v>
      </c>
      <c r="E30" s="111" t="str">
        <f>[26]Abril!$J$8</f>
        <v>*</v>
      </c>
      <c r="F30" s="111" t="str">
        <f>[26]Abril!$J$9</f>
        <v>*</v>
      </c>
      <c r="G30" s="111" t="str">
        <f>[26]Abril!$J$10</f>
        <v>*</v>
      </c>
      <c r="H30" s="111" t="str">
        <f>[26]Abril!$J$11</f>
        <v>*</v>
      </c>
      <c r="I30" s="111" t="str">
        <f>[26]Abril!$J$12</f>
        <v>*</v>
      </c>
      <c r="J30" s="111" t="str">
        <f>[26]Abril!$J$13</f>
        <v>*</v>
      </c>
      <c r="K30" s="111" t="str">
        <f>[26]Abril!$J$14</f>
        <v>*</v>
      </c>
      <c r="L30" s="111" t="str">
        <f>[26]Abril!$J$15</f>
        <v>*</v>
      </c>
      <c r="M30" s="111" t="str">
        <f>[26]Abril!$J$16</f>
        <v>*</v>
      </c>
      <c r="N30" s="111" t="str">
        <f>[26]Abril!$J$17</f>
        <v>*</v>
      </c>
      <c r="O30" s="111" t="str">
        <f>[26]Abril!$J$18</f>
        <v>*</v>
      </c>
      <c r="P30" s="111" t="str">
        <f>[26]Abril!$J$19</f>
        <v>*</v>
      </c>
      <c r="Q30" s="111" t="str">
        <f>[26]Abril!$J$20</f>
        <v>*</v>
      </c>
      <c r="R30" s="111" t="str">
        <f>[26]Abril!$J$21</f>
        <v>*</v>
      </c>
      <c r="S30" s="111" t="str">
        <f>[26]Abril!$J$22</f>
        <v>*</v>
      </c>
      <c r="T30" s="111" t="str">
        <f>[26]Abril!$J$23</f>
        <v>*</v>
      </c>
      <c r="U30" s="111" t="str">
        <f>[26]Abril!$J$24</f>
        <v>*</v>
      </c>
      <c r="V30" s="111" t="str">
        <f>[26]Abril!$J$25</f>
        <v>*</v>
      </c>
      <c r="W30" s="111" t="str">
        <f>[26]Abril!$J$26</f>
        <v>*</v>
      </c>
      <c r="X30" s="111" t="str">
        <f>[26]Abril!$J$27</f>
        <v>*</v>
      </c>
      <c r="Y30" s="111" t="str">
        <f>[26]Abril!$J$28</f>
        <v>*</v>
      </c>
      <c r="Z30" s="111" t="str">
        <f>[26]Abril!$J$29</f>
        <v>*</v>
      </c>
      <c r="AA30" s="111" t="str">
        <f>[26]Abril!$J$30</f>
        <v>*</v>
      </c>
      <c r="AB30" s="111" t="str">
        <f>[26]Abril!$J$31</f>
        <v>*</v>
      </c>
      <c r="AC30" s="111" t="str">
        <f>[26]Abril!$J$32</f>
        <v>*</v>
      </c>
      <c r="AD30" s="111" t="str">
        <f>[26]Abril!$J$33</f>
        <v>*</v>
      </c>
      <c r="AE30" s="111" t="str">
        <f>[26]Abril!$J$34</f>
        <v>*</v>
      </c>
      <c r="AF30" s="116">
        <f t="shared" si="1"/>
        <v>0</v>
      </c>
      <c r="AG30" s="115" t="s">
        <v>197</v>
      </c>
      <c r="AJ30" t="s">
        <v>35</v>
      </c>
    </row>
    <row r="31" spans="1:37" s="5" customFormat="1" x14ac:dyDescent="0.2">
      <c r="A31" s="48" t="s">
        <v>12</v>
      </c>
      <c r="B31" s="111">
        <f>[27]Abril!$J$5</f>
        <v>24.840000000000003</v>
      </c>
      <c r="C31" s="111">
        <f>[27]Abril!$J$6</f>
        <v>21.6</v>
      </c>
      <c r="D31" s="111">
        <f>[27]Abril!$J$7</f>
        <v>19.440000000000001</v>
      </c>
      <c r="E31" s="111">
        <f>[27]Abril!$J$8</f>
        <v>21.240000000000002</v>
      </c>
      <c r="F31" s="111">
        <f>[27]Abril!$J$9</f>
        <v>19.440000000000001</v>
      </c>
      <c r="G31" s="111">
        <f>[27]Abril!$J$10</f>
        <v>30.96</v>
      </c>
      <c r="H31" s="111">
        <f>[27]Abril!$J$11</f>
        <v>18.36</v>
      </c>
      <c r="I31" s="111">
        <f>[27]Abril!$J$12</f>
        <v>23.400000000000002</v>
      </c>
      <c r="J31" s="111">
        <f>[27]Abril!$J$13</f>
        <v>14.04</v>
      </c>
      <c r="K31" s="111">
        <f>[27]Abril!$J$14</f>
        <v>14.4</v>
      </c>
      <c r="L31" s="111">
        <f>[27]Abril!$J$15</f>
        <v>22.68</v>
      </c>
      <c r="M31" s="111">
        <f>[27]Abril!$J$16</f>
        <v>46.440000000000005</v>
      </c>
      <c r="N31" s="111">
        <f>[27]Abril!$J$17</f>
        <v>23.400000000000002</v>
      </c>
      <c r="O31" s="111">
        <f>[27]Abril!$J$18</f>
        <v>12.6</v>
      </c>
      <c r="P31" s="111">
        <f>[27]Abril!$J$19</f>
        <v>19.8</v>
      </c>
      <c r="Q31" s="111">
        <f>[27]Abril!$J$20</f>
        <v>39.6</v>
      </c>
      <c r="R31" s="111">
        <f>[27]Abril!$J$21</f>
        <v>20.16</v>
      </c>
      <c r="S31" s="111">
        <f>[27]Abril!$J$22</f>
        <v>22.68</v>
      </c>
      <c r="T31" s="111">
        <f>[27]Abril!$J$23</f>
        <v>19.440000000000001</v>
      </c>
      <c r="U31" s="111">
        <f>[27]Abril!$J$24</f>
        <v>17.64</v>
      </c>
      <c r="V31" s="111">
        <f>[27]Abril!$J$25</f>
        <v>16.920000000000002</v>
      </c>
      <c r="W31" s="111">
        <f>[27]Abril!$J$26</f>
        <v>15.840000000000002</v>
      </c>
      <c r="X31" s="111">
        <f>[27]Abril!$J$27</f>
        <v>20.52</v>
      </c>
      <c r="Y31" s="111">
        <f>[27]Abril!$J$28</f>
        <v>37.800000000000004</v>
      </c>
      <c r="Z31" s="111">
        <f>[27]Abril!$J$29</f>
        <v>25.92</v>
      </c>
      <c r="AA31" s="111">
        <f>[27]Abril!$J$30</f>
        <v>19.440000000000001</v>
      </c>
      <c r="AB31" s="111">
        <f>[27]Abril!$J$31</f>
        <v>28.08</v>
      </c>
      <c r="AC31" s="111">
        <f>[27]Abril!$J$32</f>
        <v>23.759999999999998</v>
      </c>
      <c r="AD31" s="111">
        <f>[27]Abril!$J$33</f>
        <v>20.52</v>
      </c>
      <c r="AE31" s="111">
        <f>[27]Abril!$J$34</f>
        <v>17.64</v>
      </c>
      <c r="AF31" s="116">
        <f t="shared" si="1"/>
        <v>46.440000000000005</v>
      </c>
      <c r="AG31" s="115">
        <f t="shared" ref="AG31:AG46" si="4">AVERAGE(B31:AE31)</f>
        <v>22.62</v>
      </c>
      <c r="AJ31" s="5" t="s">
        <v>35</v>
      </c>
    </row>
    <row r="32" spans="1:37" x14ac:dyDescent="0.2">
      <c r="A32" s="48" t="s">
        <v>13</v>
      </c>
      <c r="B32" s="111">
        <f>[28]Abril!$J$5</f>
        <v>27</v>
      </c>
      <c r="C32" s="111">
        <f>[28]Abril!$J$6</f>
        <v>28.8</v>
      </c>
      <c r="D32" s="111">
        <f>[28]Abril!$J$7</f>
        <v>16.559999999999999</v>
      </c>
      <c r="E32" s="111">
        <f>[28]Abril!$J$8</f>
        <v>47.16</v>
      </c>
      <c r="F32" s="111">
        <f>[28]Abril!$J$9</f>
        <v>34.92</v>
      </c>
      <c r="G32" s="111">
        <f>[28]Abril!$J$10</f>
        <v>22.68</v>
      </c>
      <c r="H32" s="111">
        <f>[28]Abril!$J$11</f>
        <v>47.519999999999996</v>
      </c>
      <c r="I32" s="111">
        <f>[28]Abril!$J$12</f>
        <v>29.16</v>
      </c>
      <c r="J32" s="111">
        <f>[28]Abril!$J$13</f>
        <v>20.88</v>
      </c>
      <c r="K32" s="111">
        <f>[28]Abril!$J$14</f>
        <v>20.88</v>
      </c>
      <c r="L32" s="111">
        <f>[28]Abril!$J$15</f>
        <v>21.240000000000002</v>
      </c>
      <c r="M32" s="111">
        <f>[28]Abril!$J$16</f>
        <v>53.28</v>
      </c>
      <c r="N32" s="111">
        <f>[28]Abril!$J$17</f>
        <v>36</v>
      </c>
      <c r="O32" s="111">
        <f>[28]Abril!$J$18</f>
        <v>22.68</v>
      </c>
      <c r="P32" s="111">
        <f>[28]Abril!$J$19</f>
        <v>20.88</v>
      </c>
      <c r="Q32" s="111">
        <f>[28]Abril!$J$20</f>
        <v>27</v>
      </c>
      <c r="R32" s="111">
        <f>[28]Abril!$J$21</f>
        <v>25.92</v>
      </c>
      <c r="S32" s="111">
        <f>[28]Abril!$J$22</f>
        <v>30.96</v>
      </c>
      <c r="T32" s="111">
        <f>[28]Abril!$J$23</f>
        <v>33.480000000000004</v>
      </c>
      <c r="U32" s="111">
        <f>[28]Abril!$J$24</f>
        <v>24.48</v>
      </c>
      <c r="V32" s="111">
        <f>[28]Abril!$J$25</f>
        <v>21.240000000000002</v>
      </c>
      <c r="W32" s="111">
        <f>[28]Abril!$J$26</f>
        <v>31.680000000000003</v>
      </c>
      <c r="X32" s="111">
        <f>[28]Abril!$J$27</f>
        <v>22.32</v>
      </c>
      <c r="Y32" s="111">
        <f>[28]Abril!$J$28</f>
        <v>67.319999999999993</v>
      </c>
      <c r="Z32" s="111">
        <f>[28]Abril!$J$29</f>
        <v>42.84</v>
      </c>
      <c r="AA32" s="111">
        <f>[28]Abril!$J$30</f>
        <v>32.76</v>
      </c>
      <c r="AB32" s="111">
        <f>[28]Abril!$J$31</f>
        <v>42.84</v>
      </c>
      <c r="AC32" s="111">
        <f>[28]Abril!$J$32</f>
        <v>30.240000000000002</v>
      </c>
      <c r="AD32" s="111">
        <f>[28]Abril!$J$33</f>
        <v>26.28</v>
      </c>
      <c r="AE32" s="111">
        <f>[28]Abril!$J$34</f>
        <v>16.920000000000002</v>
      </c>
      <c r="AF32" s="116">
        <f t="shared" si="1"/>
        <v>67.319999999999993</v>
      </c>
      <c r="AG32" s="115">
        <f t="shared" si="4"/>
        <v>30.864000000000008</v>
      </c>
      <c r="AJ32" t="s">
        <v>35</v>
      </c>
    </row>
    <row r="33" spans="1:37" x14ac:dyDescent="0.2">
      <c r="A33" s="48" t="s">
        <v>152</v>
      </c>
      <c r="B33" s="111" t="str">
        <f>[29]Abril!$J$5</f>
        <v>*</v>
      </c>
      <c r="C33" s="111" t="str">
        <f>[29]Abril!$J$6</f>
        <v>*</v>
      </c>
      <c r="D33" s="111" t="str">
        <f>[29]Abril!$J$7</f>
        <v>*</v>
      </c>
      <c r="E33" s="111" t="str">
        <f>[29]Abril!$J$8</f>
        <v>*</v>
      </c>
      <c r="F33" s="111" t="str">
        <f>[29]Abril!$J$9</f>
        <v>*</v>
      </c>
      <c r="G33" s="111" t="str">
        <f>[29]Abril!$J$10</f>
        <v>*</v>
      </c>
      <c r="H33" s="111" t="str">
        <f>[29]Abril!$J$11</f>
        <v>*</v>
      </c>
      <c r="I33" s="111" t="str">
        <f>[29]Abril!$J$12</f>
        <v>*</v>
      </c>
      <c r="J33" s="111" t="str">
        <f>[29]Abril!$J$13</f>
        <v>*</v>
      </c>
      <c r="K33" s="111" t="str">
        <f>[29]Abril!$J$14</f>
        <v>*</v>
      </c>
      <c r="L33" s="111" t="str">
        <f>[29]Abril!$J$15</f>
        <v>*</v>
      </c>
      <c r="M33" s="111" t="str">
        <f>[29]Abril!$J$16</f>
        <v>*</v>
      </c>
      <c r="N33" s="111" t="str">
        <f>[29]Abril!$J$17</f>
        <v>*</v>
      </c>
      <c r="O33" s="111" t="str">
        <f>[29]Abril!$J$18</f>
        <v>*</v>
      </c>
      <c r="P33" s="111" t="str">
        <f>[29]Abril!$J$19</f>
        <v>*</v>
      </c>
      <c r="Q33" s="111" t="str">
        <f>[29]Abril!$J$20</f>
        <v>*</v>
      </c>
      <c r="R33" s="111" t="str">
        <f>[29]Abril!$J$21</f>
        <v>*</v>
      </c>
      <c r="S33" s="111">
        <f>[29]Abril!$J$22</f>
        <v>23.040000000000003</v>
      </c>
      <c r="T33" s="111">
        <f>[29]Abril!$J$23</f>
        <v>42.480000000000004</v>
      </c>
      <c r="U33" s="111">
        <f>[29]Abril!$J$24</f>
        <v>17.28</v>
      </c>
      <c r="V33" s="111">
        <f>[29]Abril!$J$25</f>
        <v>22.32</v>
      </c>
      <c r="W33" s="111">
        <f>[29]Abril!$J$26</f>
        <v>28.44</v>
      </c>
      <c r="X33" s="111">
        <f>[29]Abril!$J$27</f>
        <v>30.240000000000002</v>
      </c>
      <c r="Y33" s="111">
        <f>[29]Abril!$J$28</f>
        <v>44.28</v>
      </c>
      <c r="Z33" s="111">
        <f>[29]Abril!$J$29</f>
        <v>29.880000000000003</v>
      </c>
      <c r="AA33" s="111">
        <f>[29]Abril!$J$30</f>
        <v>27</v>
      </c>
      <c r="AB33" s="111">
        <f>[29]Abril!$J$31</f>
        <v>34.200000000000003</v>
      </c>
      <c r="AC33" s="111">
        <f>[29]Abril!$J$32</f>
        <v>21.96</v>
      </c>
      <c r="AD33" s="111">
        <f>[29]Abril!$J$33</f>
        <v>21.96</v>
      </c>
      <c r="AE33" s="111">
        <f>[29]Abril!$J$34</f>
        <v>20.52</v>
      </c>
      <c r="AF33" s="116">
        <f t="shared" si="1"/>
        <v>44.28</v>
      </c>
      <c r="AG33" s="115">
        <f t="shared" si="4"/>
        <v>27.969230769230766</v>
      </c>
    </row>
    <row r="34" spans="1:37" x14ac:dyDescent="0.2">
      <c r="A34" s="48" t="s">
        <v>123</v>
      </c>
      <c r="B34" s="111">
        <f>[30]Abril!$J$5</f>
        <v>36</v>
      </c>
      <c r="C34" s="111">
        <f>[30]Abril!$J$6</f>
        <v>42.12</v>
      </c>
      <c r="D34" s="111">
        <f>[30]Abril!$J$7</f>
        <v>45.72</v>
      </c>
      <c r="E34" s="111">
        <f>[30]Abril!$J$8</f>
        <v>32.76</v>
      </c>
      <c r="F34" s="111">
        <f>[30]Abril!$J$9</f>
        <v>36</v>
      </c>
      <c r="G34" s="111">
        <f>[30]Abril!$J$10</f>
        <v>45</v>
      </c>
      <c r="H34" s="111">
        <f>[30]Abril!$J$11</f>
        <v>38.880000000000003</v>
      </c>
      <c r="I34" s="111">
        <f>[30]Abril!$J$12</f>
        <v>48.24</v>
      </c>
      <c r="J34" s="111">
        <f>[30]Abril!$J$13</f>
        <v>19.8</v>
      </c>
      <c r="K34" s="111">
        <f>[30]Abril!$J$14</f>
        <v>19.8</v>
      </c>
      <c r="L34" s="111">
        <f>[30]Abril!$J$15</f>
        <v>19.8</v>
      </c>
      <c r="M34" s="111">
        <f>[30]Abril!$J$16</f>
        <v>62.28</v>
      </c>
      <c r="N34" s="111">
        <f>[30]Abril!$J$17</f>
        <v>32.04</v>
      </c>
      <c r="O34" s="111">
        <f>[30]Abril!$J$18</f>
        <v>18.36</v>
      </c>
      <c r="P34" s="111">
        <f>[30]Abril!$J$19</f>
        <v>40.32</v>
      </c>
      <c r="Q34" s="111">
        <f>[30]Abril!$J$20</f>
        <v>27.36</v>
      </c>
      <c r="R34" s="111">
        <f>[30]Abril!$J$21</f>
        <v>27</v>
      </c>
      <c r="S34" s="111">
        <f>[30]Abril!$J$22</f>
        <v>35.28</v>
      </c>
      <c r="T34" s="111">
        <f>[30]Abril!$J$23</f>
        <v>31.319999999999997</v>
      </c>
      <c r="U34" s="111">
        <f>[30]Abril!$J$24</f>
        <v>19.8</v>
      </c>
      <c r="V34" s="111">
        <f>[30]Abril!$J$25</f>
        <v>30.6</v>
      </c>
      <c r="W34" s="111">
        <f>[30]Abril!$J$26</f>
        <v>34.56</v>
      </c>
      <c r="X34" s="111">
        <f>[30]Abril!$J$27</f>
        <v>30.96</v>
      </c>
      <c r="Y34" s="111">
        <f>[30]Abril!$J$28</f>
        <v>48.6</v>
      </c>
      <c r="Z34" s="111">
        <f>[30]Abril!$J$29</f>
        <v>31.319999999999997</v>
      </c>
      <c r="AA34" s="111">
        <f>[30]Abril!$J$30</f>
        <v>23.400000000000002</v>
      </c>
      <c r="AB34" s="111">
        <f>[30]Abril!$J$31</f>
        <v>20.88</v>
      </c>
      <c r="AC34" s="111">
        <f>[30]Abril!$J$32</f>
        <v>24.12</v>
      </c>
      <c r="AD34" s="111">
        <f>[30]Abril!$J$33</f>
        <v>22.32</v>
      </c>
      <c r="AE34" s="111">
        <f>[30]Abril!$J$34</f>
        <v>29.52</v>
      </c>
      <c r="AF34" s="116">
        <f t="shared" si="1"/>
        <v>62.28</v>
      </c>
      <c r="AG34" s="115">
        <f t="shared" si="4"/>
        <v>32.472000000000008</v>
      </c>
      <c r="AJ34" t="s">
        <v>35</v>
      </c>
    </row>
    <row r="35" spans="1:37" x14ac:dyDescent="0.2">
      <c r="A35" s="48" t="s">
        <v>14</v>
      </c>
      <c r="B35" s="111">
        <f>[31]Abril!$J$5</f>
        <v>22.68</v>
      </c>
      <c r="C35" s="111">
        <f>[31]Abril!$J$6</f>
        <v>15.840000000000002</v>
      </c>
      <c r="D35" s="111">
        <f>[31]Abril!$J$7</f>
        <v>33.480000000000004</v>
      </c>
      <c r="E35" s="111">
        <f>[31]Abril!$J$8</f>
        <v>29.880000000000003</v>
      </c>
      <c r="F35" s="111">
        <f>[31]Abril!$J$9</f>
        <v>34.200000000000003</v>
      </c>
      <c r="G35" s="111">
        <f>[31]Abril!$J$10</f>
        <v>37.800000000000004</v>
      </c>
      <c r="H35" s="111">
        <f>[31]Abril!$J$11</f>
        <v>30.6</v>
      </c>
      <c r="I35" s="111">
        <f>[31]Abril!$J$12</f>
        <v>32.04</v>
      </c>
      <c r="J35" s="111">
        <f>[31]Abril!$J$13</f>
        <v>26.28</v>
      </c>
      <c r="K35" s="111">
        <f>[31]Abril!$J$14</f>
        <v>29.880000000000003</v>
      </c>
      <c r="L35" s="111">
        <f>[31]Abril!$J$15</f>
        <v>17.64</v>
      </c>
      <c r="M35" s="111">
        <f>[31]Abril!$J$16</f>
        <v>24.12</v>
      </c>
      <c r="N35" s="111">
        <f>[31]Abril!$J$17</f>
        <v>50.04</v>
      </c>
      <c r="O35" s="111">
        <f>[31]Abril!$J$18</f>
        <v>18.720000000000002</v>
      </c>
      <c r="P35" s="111">
        <f>[31]Abril!$J$19</f>
        <v>21.6</v>
      </c>
      <c r="Q35" s="111">
        <f>[31]Abril!$J$20</f>
        <v>36.36</v>
      </c>
      <c r="R35" s="111">
        <f>[31]Abril!$J$21</f>
        <v>27.36</v>
      </c>
      <c r="S35" s="111">
        <f>[31]Abril!$J$22</f>
        <v>70.56</v>
      </c>
      <c r="T35" s="111">
        <f>[31]Abril!$J$23</f>
        <v>37.800000000000004</v>
      </c>
      <c r="U35" s="111">
        <f>[31]Abril!$J$24</f>
        <v>16.2</v>
      </c>
      <c r="V35" s="111">
        <f>[31]Abril!$J$25</f>
        <v>17.28</v>
      </c>
      <c r="W35" s="111">
        <f>[31]Abril!$J$26</f>
        <v>24.840000000000003</v>
      </c>
      <c r="X35" s="111">
        <f>[31]Abril!$J$27</f>
        <v>18.720000000000002</v>
      </c>
      <c r="Y35" s="111">
        <f>[31]Abril!$J$28</f>
        <v>58.680000000000007</v>
      </c>
      <c r="Z35" s="111">
        <f>[31]Abril!$J$29</f>
        <v>25.92</v>
      </c>
      <c r="AA35" s="111">
        <f>[31]Abril!$J$30</f>
        <v>30.240000000000002</v>
      </c>
      <c r="AB35" s="111">
        <f>[31]Abril!$J$31</f>
        <v>37.800000000000004</v>
      </c>
      <c r="AC35" s="111">
        <f>[31]Abril!$J$32</f>
        <v>39.6</v>
      </c>
      <c r="AD35" s="111">
        <f>[31]Abril!$J$33</f>
        <v>20.16</v>
      </c>
      <c r="AE35" s="111">
        <f>[31]Abril!$J$34</f>
        <v>16.559999999999999</v>
      </c>
      <c r="AF35" s="116">
        <f t="shared" si="1"/>
        <v>70.56</v>
      </c>
      <c r="AG35" s="115">
        <f t="shared" si="4"/>
        <v>30.096</v>
      </c>
    </row>
    <row r="36" spans="1:37" x14ac:dyDescent="0.2">
      <c r="A36" s="48" t="s">
        <v>153</v>
      </c>
      <c r="B36" s="111">
        <f>[32]Abril!$J$5</f>
        <v>43.2</v>
      </c>
      <c r="C36" s="111">
        <f>[32]Abril!$J$6</f>
        <v>24.48</v>
      </c>
      <c r="D36" s="111">
        <f>[32]Abril!$J$7</f>
        <v>27</v>
      </c>
      <c r="E36" s="111">
        <f>[32]Abril!$J$8</f>
        <v>42.84</v>
      </c>
      <c r="F36" s="111">
        <f>[32]Abril!$J$9</f>
        <v>31.680000000000003</v>
      </c>
      <c r="G36" s="111">
        <f>[32]Abril!$J$10</f>
        <v>29.880000000000003</v>
      </c>
      <c r="H36" s="111">
        <f>[32]Abril!$J$11</f>
        <v>24.48</v>
      </c>
      <c r="I36" s="111">
        <f>[32]Abril!$J$12</f>
        <v>23.759999999999998</v>
      </c>
      <c r="J36" s="111">
        <f>[32]Abril!$J$13</f>
        <v>18.720000000000002</v>
      </c>
      <c r="K36" s="111">
        <f>[32]Abril!$J$14</f>
        <v>18.720000000000002</v>
      </c>
      <c r="L36" s="111">
        <f>[32]Abril!$J$15</f>
        <v>20.16</v>
      </c>
      <c r="M36" s="111">
        <f>[32]Abril!$J$16</f>
        <v>29.880000000000003</v>
      </c>
      <c r="N36" s="111">
        <f>[32]Abril!$J$17</f>
        <v>39.6</v>
      </c>
      <c r="O36" s="111">
        <f>[32]Abril!$J$18</f>
        <v>24.12</v>
      </c>
      <c r="P36" s="111">
        <f>[32]Abril!$J$19</f>
        <v>22.32</v>
      </c>
      <c r="Q36" s="111">
        <f>[32]Abril!$J$20</f>
        <v>35.28</v>
      </c>
      <c r="R36" s="111">
        <f>[32]Abril!$J$21</f>
        <v>20.88</v>
      </c>
      <c r="S36" s="111">
        <f>[32]Abril!$J$22</f>
        <v>23.400000000000002</v>
      </c>
      <c r="T36" s="111">
        <f>[32]Abril!$J$23</f>
        <v>28.08</v>
      </c>
      <c r="U36" s="111">
        <f>[32]Abril!$J$24</f>
        <v>32.76</v>
      </c>
      <c r="V36" s="111">
        <f>[32]Abril!$J$25</f>
        <v>13.68</v>
      </c>
      <c r="W36" s="111">
        <f>[32]Abril!$J$26</f>
        <v>19.8</v>
      </c>
      <c r="X36" s="111">
        <f>[32]Abril!$J$27</f>
        <v>32.4</v>
      </c>
      <c r="Y36" s="111">
        <f>[32]Abril!$J$28</f>
        <v>55.800000000000004</v>
      </c>
      <c r="Z36" s="111">
        <f>[32]Abril!$J$29</f>
        <v>25.2</v>
      </c>
      <c r="AA36" s="111">
        <f>[32]Abril!$J$30</f>
        <v>28.8</v>
      </c>
      <c r="AB36" s="111">
        <f>[32]Abril!$J$31</f>
        <v>36.36</v>
      </c>
      <c r="AC36" s="111">
        <f>[32]Abril!$J$32</f>
        <v>20.16</v>
      </c>
      <c r="AD36" s="111">
        <f>[32]Abril!$J$33</f>
        <v>22.32</v>
      </c>
      <c r="AE36" s="111">
        <f>[32]Abril!$J$34</f>
        <v>24.12</v>
      </c>
      <c r="AF36" s="116">
        <f t="shared" si="1"/>
        <v>55.800000000000004</v>
      </c>
      <c r="AG36" s="115">
        <f t="shared" si="4"/>
        <v>27.995999999999999</v>
      </c>
      <c r="AJ36" t="s">
        <v>35</v>
      </c>
    </row>
    <row r="37" spans="1:37" x14ac:dyDescent="0.2">
      <c r="A37" s="48" t="s">
        <v>15</v>
      </c>
      <c r="B37" s="111">
        <f>[33]Abril!$J$5</f>
        <v>21.6</v>
      </c>
      <c r="C37" s="111">
        <f>[33]Abril!$J$6</f>
        <v>18.720000000000002</v>
      </c>
      <c r="D37" s="111">
        <f>[33]Abril!$J$7</f>
        <v>24.12</v>
      </c>
      <c r="E37" s="111">
        <f>[33]Abril!$J$8</f>
        <v>32.76</v>
      </c>
      <c r="F37" s="111">
        <f>[33]Abril!$J$9</f>
        <v>29.16</v>
      </c>
      <c r="G37" s="111">
        <f>[33]Abril!$J$10</f>
        <v>46.080000000000005</v>
      </c>
      <c r="H37" s="111">
        <f>[33]Abril!$J$11</f>
        <v>42.84</v>
      </c>
      <c r="I37" s="111">
        <f>[33]Abril!$J$12</f>
        <v>25.2</v>
      </c>
      <c r="J37" s="111">
        <f>[33]Abril!$J$13</f>
        <v>25.92</v>
      </c>
      <c r="K37" s="111">
        <f>[33]Abril!$J$14</f>
        <v>24.840000000000003</v>
      </c>
      <c r="L37" s="111">
        <f>[33]Abril!$J$15</f>
        <v>32.4</v>
      </c>
      <c r="M37" s="111">
        <f>[33]Abril!$J$16</f>
        <v>42.480000000000004</v>
      </c>
      <c r="N37" s="111">
        <f>[33]Abril!$J$17</f>
        <v>27.720000000000002</v>
      </c>
      <c r="O37" s="111">
        <f>[33]Abril!$J$18</f>
        <v>20.88</v>
      </c>
      <c r="P37" s="111">
        <f>[33]Abril!$J$19</f>
        <v>30.240000000000002</v>
      </c>
      <c r="Q37" s="111">
        <f>[33]Abril!$J$20</f>
        <v>19.440000000000001</v>
      </c>
      <c r="R37" s="111">
        <f>[33]Abril!$J$21</f>
        <v>28.08</v>
      </c>
      <c r="S37" s="111">
        <f>[33]Abril!$J$22</f>
        <v>29.880000000000003</v>
      </c>
      <c r="T37" s="111">
        <f>[33]Abril!$J$23</f>
        <v>34.200000000000003</v>
      </c>
      <c r="U37" s="111">
        <f>[33]Abril!$J$24</f>
        <v>24.48</v>
      </c>
      <c r="V37" s="111">
        <f>[33]Abril!$J$25</f>
        <v>21.96</v>
      </c>
      <c r="W37" s="111">
        <f>[33]Abril!$J$26</f>
        <v>29.16</v>
      </c>
      <c r="X37" s="111">
        <f>[33]Abril!$J$27</f>
        <v>34.56</v>
      </c>
      <c r="Y37" s="111">
        <f>[33]Abril!$J$28</f>
        <v>32.4</v>
      </c>
      <c r="Z37" s="111">
        <f>[33]Abril!$J$29</f>
        <v>25.92</v>
      </c>
      <c r="AA37" s="111">
        <f>[33]Abril!$J$30</f>
        <v>25.56</v>
      </c>
      <c r="AB37" s="111">
        <f>[33]Abril!$J$31</f>
        <v>27</v>
      </c>
      <c r="AC37" s="111">
        <f>[33]Abril!$J$32</f>
        <v>25.56</v>
      </c>
      <c r="AD37" s="111">
        <f>[33]Abril!$J$33</f>
        <v>25.92</v>
      </c>
      <c r="AE37" s="111">
        <f>[33]Abril!$J$34</f>
        <v>23.759999999999998</v>
      </c>
      <c r="AF37" s="116">
        <f t="shared" si="1"/>
        <v>46.080000000000005</v>
      </c>
      <c r="AG37" s="115">
        <f t="shared" si="4"/>
        <v>28.427999999999994</v>
      </c>
      <c r="AH37" s="12" t="s">
        <v>35</v>
      </c>
      <c r="AJ37" t="s">
        <v>35</v>
      </c>
    </row>
    <row r="38" spans="1:37" x14ac:dyDescent="0.2">
      <c r="A38" s="48" t="s">
        <v>16</v>
      </c>
      <c r="B38" s="111">
        <f>[34]Abril!$J$5</f>
        <v>20.88</v>
      </c>
      <c r="C38" s="111">
        <f>[34]Abril!$J$6</f>
        <v>14.4</v>
      </c>
      <c r="D38" s="111">
        <f>[34]Abril!$J$7</f>
        <v>15.840000000000002</v>
      </c>
      <c r="E38" s="111">
        <f>[34]Abril!$J$8</f>
        <v>43.2</v>
      </c>
      <c r="F38" s="111">
        <f>[34]Abril!$J$9</f>
        <v>30.96</v>
      </c>
      <c r="G38" s="111">
        <f>[34]Abril!$J$10</f>
        <v>14.76</v>
      </c>
      <c r="H38" s="111">
        <f>[34]Abril!$J$11</f>
        <v>27.36</v>
      </c>
      <c r="I38" s="111">
        <f>[34]Abril!$J$12</f>
        <v>22.32</v>
      </c>
      <c r="J38" s="111">
        <f>[34]Abril!$J$13</f>
        <v>24.48</v>
      </c>
      <c r="K38" s="111">
        <f>[34]Abril!$J$14</f>
        <v>18.36</v>
      </c>
      <c r="L38" s="111">
        <f>[34]Abril!$J$15</f>
        <v>25.92</v>
      </c>
      <c r="M38" s="111">
        <f>[34]Abril!$J$16</f>
        <v>31.680000000000003</v>
      </c>
      <c r="N38" s="111">
        <f>[34]Abril!$J$17</f>
        <v>26.64</v>
      </c>
      <c r="O38" s="111">
        <f>[34]Abril!$J$18</f>
        <v>20.52</v>
      </c>
      <c r="P38" s="111">
        <f>[34]Abril!$J$19</f>
        <v>21.6</v>
      </c>
      <c r="Q38" s="111">
        <f>[34]Abril!$J$20</f>
        <v>15.48</v>
      </c>
      <c r="R38" s="111">
        <f>[34]Abril!$J$21</f>
        <v>16.559999999999999</v>
      </c>
      <c r="S38" s="111">
        <f>[34]Abril!$J$22</f>
        <v>31.319999999999997</v>
      </c>
      <c r="T38" s="111">
        <f>[34]Abril!$J$23</f>
        <v>27.36</v>
      </c>
      <c r="U38" s="111">
        <f>[34]Abril!$J$24</f>
        <v>21.6</v>
      </c>
      <c r="V38" s="111">
        <f>[34]Abril!$J$25</f>
        <v>19.8</v>
      </c>
      <c r="W38" s="111">
        <f>[34]Abril!$J$26</f>
        <v>17.28</v>
      </c>
      <c r="X38" s="111">
        <f>[34]Abril!$J$27</f>
        <v>38.519999999999996</v>
      </c>
      <c r="Y38" s="111">
        <f>[34]Abril!$J$28</f>
        <v>27</v>
      </c>
      <c r="Z38" s="111">
        <f>[34]Abril!$J$29</f>
        <v>18.720000000000002</v>
      </c>
      <c r="AA38" s="111">
        <f>[34]Abril!$J$30</f>
        <v>24.840000000000003</v>
      </c>
      <c r="AB38" s="111">
        <f>[34]Abril!$J$31</f>
        <v>27.720000000000002</v>
      </c>
      <c r="AC38" s="111">
        <f>[34]Abril!$J$32</f>
        <v>31.680000000000003</v>
      </c>
      <c r="AD38" s="111">
        <f>[34]Abril!$J$33</f>
        <v>19.440000000000001</v>
      </c>
      <c r="AE38" s="111">
        <f>[34]Abril!$J$34</f>
        <v>0</v>
      </c>
      <c r="AF38" s="116">
        <f t="shared" si="1"/>
        <v>43.2</v>
      </c>
      <c r="AG38" s="115">
        <f t="shared" si="4"/>
        <v>23.208000000000006</v>
      </c>
      <c r="AJ38" s="12" t="s">
        <v>35</v>
      </c>
      <c r="AK38" t="s">
        <v>35</v>
      </c>
    </row>
    <row r="39" spans="1:37" x14ac:dyDescent="0.2">
      <c r="A39" s="48" t="s">
        <v>154</v>
      </c>
      <c r="B39" s="111">
        <f>[35]Abril!$J$5</f>
        <v>36.72</v>
      </c>
      <c r="C39" s="111">
        <f>[35]Abril!$J$6</f>
        <v>38.159999999999997</v>
      </c>
      <c r="D39" s="111">
        <f>[35]Abril!$J$7</f>
        <v>28.08</v>
      </c>
      <c r="E39" s="111">
        <f>[35]Abril!$J$8</f>
        <v>35.64</v>
      </c>
      <c r="F39" s="111">
        <f>[35]Abril!$J$9</f>
        <v>27</v>
      </c>
      <c r="G39" s="111">
        <f>[35]Abril!$J$10</f>
        <v>33.480000000000004</v>
      </c>
      <c r="H39" s="111">
        <f>[35]Abril!$J$11</f>
        <v>24.840000000000003</v>
      </c>
      <c r="I39" s="111">
        <f>[35]Abril!$J$12</f>
        <v>43.2</v>
      </c>
      <c r="J39" s="111">
        <f>[35]Abril!$J$13</f>
        <v>21.96</v>
      </c>
      <c r="K39" s="111">
        <f>[35]Abril!$J$14</f>
        <v>32.76</v>
      </c>
      <c r="L39" s="111">
        <f>[35]Abril!$J$15</f>
        <v>21.96</v>
      </c>
      <c r="M39" s="111">
        <f>[35]Abril!$J$16</f>
        <v>43.56</v>
      </c>
      <c r="N39" s="111">
        <f>[35]Abril!$J$17</f>
        <v>43.56</v>
      </c>
      <c r="O39" s="111">
        <f>[35]Abril!$J$18</f>
        <v>22.68</v>
      </c>
      <c r="P39" s="111">
        <f>[35]Abril!$J$19</f>
        <v>31.319999999999997</v>
      </c>
      <c r="Q39" s="111">
        <f>[35]Abril!$J$20</f>
        <v>25.92</v>
      </c>
      <c r="R39" s="111">
        <f>[35]Abril!$J$21</f>
        <v>31.680000000000003</v>
      </c>
      <c r="S39" s="111">
        <f>[35]Abril!$J$22</f>
        <v>29.16</v>
      </c>
      <c r="T39" s="111">
        <f>[35]Abril!$J$23</f>
        <v>33.119999999999997</v>
      </c>
      <c r="U39" s="111">
        <f>[35]Abril!$J$24</f>
        <v>19.079999999999998</v>
      </c>
      <c r="V39" s="111">
        <f>[35]Abril!$J$25</f>
        <v>22.32</v>
      </c>
      <c r="W39" s="111">
        <f>[35]Abril!$J$26</f>
        <v>21.240000000000002</v>
      </c>
      <c r="X39" s="111">
        <f>[35]Abril!$J$27</f>
        <v>25.2</v>
      </c>
      <c r="Y39" s="111">
        <f>[35]Abril!$J$28</f>
        <v>19.079999999999998</v>
      </c>
      <c r="Z39" s="111">
        <f>[35]Abril!$J$29</f>
        <v>33.840000000000003</v>
      </c>
      <c r="AA39" s="111">
        <f>[35]Abril!$J$30</f>
        <v>39.6</v>
      </c>
      <c r="AB39" s="111">
        <f>[35]Abril!$J$31</f>
        <v>28.44</v>
      </c>
      <c r="AC39" s="111">
        <f>[35]Abril!$J$32</f>
        <v>27.36</v>
      </c>
      <c r="AD39" s="111">
        <f>[35]Abril!$J$33</f>
        <v>29.880000000000003</v>
      </c>
      <c r="AE39" s="111">
        <f>[35]Abril!$J$34</f>
        <v>19.440000000000001</v>
      </c>
      <c r="AF39" s="116">
        <f t="shared" si="1"/>
        <v>43.56</v>
      </c>
      <c r="AG39" s="115">
        <f t="shared" si="4"/>
        <v>29.676000000000009</v>
      </c>
    </row>
    <row r="40" spans="1:37" x14ac:dyDescent="0.2">
      <c r="A40" s="48" t="s">
        <v>17</v>
      </c>
      <c r="B40" s="111">
        <f>[36]Abril!$J$5</f>
        <v>24.12</v>
      </c>
      <c r="C40" s="111">
        <f>[36]Abril!$J$6</f>
        <v>23.759999999999998</v>
      </c>
      <c r="D40" s="111">
        <f>[36]Abril!$J$7</f>
        <v>17.64</v>
      </c>
      <c r="E40" s="111">
        <f>[36]Abril!$J$8</f>
        <v>28.44</v>
      </c>
      <c r="F40" s="111">
        <f>[36]Abril!$J$9</f>
        <v>30.6</v>
      </c>
      <c r="G40" s="111">
        <f>[36]Abril!$J$10</f>
        <v>30.96</v>
      </c>
      <c r="H40" s="111">
        <f>[36]Abril!$J$11</f>
        <v>27</v>
      </c>
      <c r="I40" s="111">
        <f>[36]Abril!$J$12</f>
        <v>34.200000000000003</v>
      </c>
      <c r="J40" s="111">
        <f>[36]Abril!$J$13</f>
        <v>16.920000000000002</v>
      </c>
      <c r="K40" s="111">
        <f>[36]Abril!$J$14</f>
        <v>17.64</v>
      </c>
      <c r="L40" s="111">
        <f>[36]Abril!$J$15</f>
        <v>23.040000000000003</v>
      </c>
      <c r="M40" s="111">
        <f>[36]Abril!$J$16</f>
        <v>56.88</v>
      </c>
      <c r="N40" s="111">
        <f>[36]Abril!$J$17</f>
        <v>24.48</v>
      </c>
      <c r="O40" s="111">
        <f>[36]Abril!$J$18</f>
        <v>14.76</v>
      </c>
      <c r="P40" s="111">
        <f>[36]Abril!$J$19</f>
        <v>37.440000000000005</v>
      </c>
      <c r="Q40" s="111">
        <f>[36]Abril!$J$20</f>
        <v>18</v>
      </c>
      <c r="R40" s="111">
        <f>[36]Abril!$J$21</f>
        <v>20.52</v>
      </c>
      <c r="S40" s="111">
        <f>[36]Abril!$J$22</f>
        <v>36.36</v>
      </c>
      <c r="T40" s="111">
        <f>[36]Abril!$J$23</f>
        <v>38.519999999999996</v>
      </c>
      <c r="U40" s="111">
        <f>[36]Abril!$J$24</f>
        <v>16.920000000000002</v>
      </c>
      <c r="V40" s="111">
        <f>[36]Abril!$J$25</f>
        <v>17.64</v>
      </c>
      <c r="W40" s="111">
        <f>[36]Abril!$J$26</f>
        <v>23.400000000000002</v>
      </c>
      <c r="X40" s="111">
        <f>[36]Abril!$J$27</f>
        <v>21.6</v>
      </c>
      <c r="Y40" s="111">
        <f>[36]Abril!$J$28</f>
        <v>31.680000000000003</v>
      </c>
      <c r="Z40" s="111">
        <f>[36]Abril!$J$29</f>
        <v>33.480000000000004</v>
      </c>
      <c r="AA40" s="111">
        <f>[36]Abril!$J$30</f>
        <v>39.6</v>
      </c>
      <c r="AB40" s="111">
        <f>[36]Abril!$J$31</f>
        <v>22.68</v>
      </c>
      <c r="AC40" s="111">
        <f>[36]Abril!$J$32</f>
        <v>21.240000000000002</v>
      </c>
      <c r="AD40" s="111">
        <f>[36]Abril!$J$33</f>
        <v>18</v>
      </c>
      <c r="AE40" s="111">
        <f>[36]Abril!$J$34</f>
        <v>11.879999999999999</v>
      </c>
      <c r="AF40" s="116">
        <f t="shared" si="1"/>
        <v>56.88</v>
      </c>
      <c r="AG40" s="115">
        <f t="shared" si="4"/>
        <v>25.98</v>
      </c>
      <c r="AJ40" t="s">
        <v>35</v>
      </c>
      <c r="AK40" t="s">
        <v>35</v>
      </c>
    </row>
    <row r="41" spans="1:37" x14ac:dyDescent="0.2">
      <c r="A41" s="48" t="s">
        <v>136</v>
      </c>
      <c r="B41" s="111">
        <f>[37]Abril!$J$5</f>
        <v>27.720000000000002</v>
      </c>
      <c r="C41" s="111">
        <f>[37]Abril!$J$6</f>
        <v>34.92</v>
      </c>
      <c r="D41" s="111">
        <f>[37]Abril!$J$7</f>
        <v>36</v>
      </c>
      <c r="E41" s="111">
        <f>[37]Abril!$J$8</f>
        <v>38.880000000000003</v>
      </c>
      <c r="F41" s="111">
        <f>[37]Abril!$J$9</f>
        <v>48.24</v>
      </c>
      <c r="G41" s="111">
        <f>[37]Abril!$J$10</f>
        <v>52.92</v>
      </c>
      <c r="H41" s="111">
        <f>[37]Abril!$J$11</f>
        <v>53.28</v>
      </c>
      <c r="I41" s="111">
        <f>[37]Abril!$J$12</f>
        <v>32.04</v>
      </c>
      <c r="J41" s="111">
        <f>[37]Abril!$J$13</f>
        <v>20.88</v>
      </c>
      <c r="K41" s="111">
        <f>[37]Abril!$J$14</f>
        <v>24.840000000000003</v>
      </c>
      <c r="L41" s="111">
        <f>[37]Abril!$J$15</f>
        <v>39.6</v>
      </c>
      <c r="M41" s="111">
        <f>[37]Abril!$J$16</f>
        <v>35.28</v>
      </c>
      <c r="N41" s="111">
        <f>[37]Abril!$J$17</f>
        <v>53.64</v>
      </c>
      <c r="O41" s="111">
        <f>[37]Abril!$J$18</f>
        <v>16.920000000000002</v>
      </c>
      <c r="P41" s="111">
        <f>[37]Abril!$J$19</f>
        <v>38.519999999999996</v>
      </c>
      <c r="Q41" s="111">
        <f>[37]Abril!$J$20</f>
        <v>31.319999999999997</v>
      </c>
      <c r="R41" s="111">
        <f>[37]Abril!$J$21</f>
        <v>25.92</v>
      </c>
      <c r="S41" s="111">
        <f>[37]Abril!$J$22</f>
        <v>100.44</v>
      </c>
      <c r="T41" s="111">
        <f>[37]Abril!$J$23</f>
        <v>50.4</v>
      </c>
      <c r="U41" s="111">
        <f>[37]Abril!$J$24</f>
        <v>17.28</v>
      </c>
      <c r="V41" s="111">
        <f>[37]Abril!$J$25</f>
        <v>29.52</v>
      </c>
      <c r="W41" s="111">
        <f>[37]Abril!$J$26</f>
        <v>37.080000000000005</v>
      </c>
      <c r="X41" s="111">
        <f>[37]Abril!$J$27</f>
        <v>30.96</v>
      </c>
      <c r="Y41" s="111">
        <f>[37]Abril!$J$28</f>
        <v>25.92</v>
      </c>
      <c r="Z41" s="111">
        <f>[37]Abril!$J$29</f>
        <v>39.24</v>
      </c>
      <c r="AA41" s="111">
        <f>[37]Abril!$J$30</f>
        <v>34.56</v>
      </c>
      <c r="AB41" s="111">
        <f>[37]Abril!$J$31</f>
        <v>73.8</v>
      </c>
      <c r="AC41" s="111">
        <f>[37]Abril!$J$32</f>
        <v>26.28</v>
      </c>
      <c r="AD41" s="111">
        <f>[37]Abril!$J$33</f>
        <v>22.68</v>
      </c>
      <c r="AE41" s="111">
        <f>[37]Abril!$J$34</f>
        <v>24.840000000000003</v>
      </c>
      <c r="AF41" s="116">
        <f t="shared" si="1"/>
        <v>100.44</v>
      </c>
      <c r="AG41" s="115">
        <f t="shared" si="4"/>
        <v>37.463999999999992</v>
      </c>
      <c r="AJ41" t="s">
        <v>35</v>
      </c>
    </row>
    <row r="42" spans="1:37" x14ac:dyDescent="0.2">
      <c r="A42" s="48" t="s">
        <v>18</v>
      </c>
      <c r="B42" s="111">
        <f>[38]Abril!$J$5</f>
        <v>24.840000000000003</v>
      </c>
      <c r="C42" s="111">
        <f>[38]Abril!$J$6</f>
        <v>28.8</v>
      </c>
      <c r="D42" s="111">
        <f>[38]Abril!$J$7</f>
        <v>45</v>
      </c>
      <c r="E42" s="111">
        <f>[38]Abril!$J$8</f>
        <v>31.319999999999997</v>
      </c>
      <c r="F42" s="111">
        <f>[38]Abril!$J$9</f>
        <v>28.08</v>
      </c>
      <c r="G42" s="111">
        <f>[38]Abril!$J$10</f>
        <v>47.16</v>
      </c>
      <c r="H42" s="111">
        <f>[38]Abril!$J$11</f>
        <v>29.52</v>
      </c>
      <c r="I42" s="111">
        <f>[38]Abril!$J$12</f>
        <v>32.76</v>
      </c>
      <c r="J42" s="111">
        <f>[38]Abril!$J$13</f>
        <v>28.44</v>
      </c>
      <c r="K42" s="111">
        <f>[38]Abril!$J$14</f>
        <v>21.240000000000002</v>
      </c>
      <c r="L42" s="111">
        <f>[38]Abril!$J$15</f>
        <v>29.880000000000003</v>
      </c>
      <c r="M42" s="111">
        <f>[38]Abril!$J$16</f>
        <v>37.080000000000005</v>
      </c>
      <c r="N42" s="111">
        <f>[38]Abril!$J$17</f>
        <v>39.6</v>
      </c>
      <c r="O42" s="111">
        <f>[38]Abril!$J$18</f>
        <v>23.040000000000003</v>
      </c>
      <c r="P42" s="111">
        <f>[38]Abril!$J$19</f>
        <v>34.92</v>
      </c>
      <c r="Q42" s="111">
        <f>[38]Abril!$J$20</f>
        <v>29.16</v>
      </c>
      <c r="R42" s="111">
        <f>[38]Abril!$J$21</f>
        <v>22.32</v>
      </c>
      <c r="S42" s="111">
        <f>[38]Abril!$J$22</f>
        <v>31.680000000000003</v>
      </c>
      <c r="T42" s="111">
        <f>[38]Abril!$J$23</f>
        <v>25.56</v>
      </c>
      <c r="U42" s="111">
        <f>[38]Abril!$J$24</f>
        <v>16.559999999999999</v>
      </c>
      <c r="V42" s="111">
        <f>[38]Abril!$J$25</f>
        <v>20.52</v>
      </c>
      <c r="W42" s="111">
        <f>[38]Abril!$J$26</f>
        <v>22.32</v>
      </c>
      <c r="X42" s="111">
        <f>[38]Abril!$J$27</f>
        <v>30.6</v>
      </c>
      <c r="Y42" s="111">
        <f>[38]Abril!$J$28</f>
        <v>36.72</v>
      </c>
      <c r="Z42" s="111">
        <f>[38]Abril!$J$29</f>
        <v>33.480000000000004</v>
      </c>
      <c r="AA42" s="111">
        <f>[38]Abril!$J$30</f>
        <v>39.96</v>
      </c>
      <c r="AB42" s="111">
        <f>[38]Abril!$J$31</f>
        <v>48.24</v>
      </c>
      <c r="AC42" s="111">
        <f>[38]Abril!$J$32</f>
        <v>28.08</v>
      </c>
      <c r="AD42" s="111">
        <f>[38]Abril!$J$33</f>
        <v>23.759999999999998</v>
      </c>
      <c r="AE42" s="111">
        <f>[38]Abril!$J$34</f>
        <v>18.720000000000002</v>
      </c>
      <c r="AF42" s="116">
        <f t="shared" si="1"/>
        <v>48.24</v>
      </c>
      <c r="AG42" s="115">
        <f t="shared" si="4"/>
        <v>30.312000000000005</v>
      </c>
      <c r="AJ42" t="s">
        <v>35</v>
      </c>
    </row>
    <row r="43" spans="1:37" x14ac:dyDescent="0.2">
      <c r="A43" s="48" t="s">
        <v>19</v>
      </c>
      <c r="B43" s="111">
        <f>[39]Abril!$J$5</f>
        <v>15.840000000000002</v>
      </c>
      <c r="C43" s="111">
        <f>[39]Abril!$J$6</f>
        <v>24.840000000000003</v>
      </c>
      <c r="D43" s="111">
        <f>[39]Abril!$J$7</f>
        <v>11.879999999999999</v>
      </c>
      <c r="E43" s="111">
        <f>[39]Abril!$J$8</f>
        <v>23.040000000000003</v>
      </c>
      <c r="F43" s="111">
        <f>[39]Abril!$J$9</f>
        <v>29.16</v>
      </c>
      <c r="G43" s="111">
        <f>[39]Abril!$J$10</f>
        <v>29.880000000000003</v>
      </c>
      <c r="H43" s="111">
        <f>[39]Abril!$J$11</f>
        <v>34.56</v>
      </c>
      <c r="I43" s="111">
        <f>[39]Abril!$J$12</f>
        <v>17.28</v>
      </c>
      <c r="J43" s="111">
        <f>[39]Abril!$J$13</f>
        <v>10.8</v>
      </c>
      <c r="K43" s="111">
        <f>[39]Abril!$J$14</f>
        <v>0</v>
      </c>
      <c r="L43" s="111">
        <f>[39]Abril!$J$15</f>
        <v>12.6</v>
      </c>
      <c r="M43" s="111">
        <f>[39]Abril!$J$16</f>
        <v>25.92</v>
      </c>
      <c r="N43" s="111">
        <f>[39]Abril!$J$17</f>
        <v>15.48</v>
      </c>
      <c r="O43" s="111">
        <f>[39]Abril!$J$18</f>
        <v>11.520000000000001</v>
      </c>
      <c r="P43" s="111">
        <f>[39]Abril!$J$19</f>
        <v>0</v>
      </c>
      <c r="Q43" s="111">
        <f>[39]Abril!$J$20</f>
        <v>12.96</v>
      </c>
      <c r="R43" s="111">
        <f>[39]Abril!$J$21</f>
        <v>28.8</v>
      </c>
      <c r="S43" s="111">
        <f>[39]Abril!$J$22</f>
        <v>18.36</v>
      </c>
      <c r="T43" s="111">
        <f>[39]Abril!$J$23</f>
        <v>0</v>
      </c>
      <c r="U43" s="111">
        <f>[39]Abril!$J$24</f>
        <v>15.840000000000002</v>
      </c>
      <c r="V43" s="111">
        <f>[39]Abril!$J$25</f>
        <v>9.3600000000000012</v>
      </c>
      <c r="W43" s="111">
        <f>[39]Abril!$J$26</f>
        <v>15.48</v>
      </c>
      <c r="X43" s="111">
        <f>[39]Abril!$J$27</f>
        <v>15.840000000000002</v>
      </c>
      <c r="Y43" s="111">
        <f>[39]Abril!$J$28</f>
        <v>28.44</v>
      </c>
      <c r="Z43" s="111">
        <f>[39]Abril!$J$29</f>
        <v>20.16</v>
      </c>
      <c r="AA43" s="111">
        <f>[39]Abril!$J$30</f>
        <v>17.28</v>
      </c>
      <c r="AB43" s="111">
        <f>[39]Abril!$J$31</f>
        <v>24.48</v>
      </c>
      <c r="AC43" s="111">
        <f>[39]Abril!$J$32</f>
        <v>29.52</v>
      </c>
      <c r="AD43" s="111">
        <f>[39]Abril!$J$33</f>
        <v>23.400000000000002</v>
      </c>
      <c r="AE43" s="111">
        <f>[39]Abril!$J$34</f>
        <v>13.68</v>
      </c>
      <c r="AF43" s="116">
        <f t="shared" si="1"/>
        <v>34.56</v>
      </c>
      <c r="AG43" s="115">
        <f t="shared" si="4"/>
        <v>17.88</v>
      </c>
      <c r="AH43" s="12" t="s">
        <v>35</v>
      </c>
      <c r="AI43" t="s">
        <v>35</v>
      </c>
      <c r="AJ43" t="s">
        <v>35</v>
      </c>
    </row>
    <row r="44" spans="1:37" x14ac:dyDescent="0.2">
      <c r="A44" s="48" t="s">
        <v>23</v>
      </c>
      <c r="B44" s="111">
        <f>[40]Abril!$J$5</f>
        <v>26.64</v>
      </c>
      <c r="C44" s="111">
        <f>[40]Abril!$J$6</f>
        <v>50.04</v>
      </c>
      <c r="D44" s="111">
        <f>[40]Abril!$J$7</f>
        <v>20.16</v>
      </c>
      <c r="E44" s="111">
        <f>[40]Abril!$J$8</f>
        <v>38.519999999999996</v>
      </c>
      <c r="F44" s="111">
        <f>[40]Abril!$J$9</f>
        <v>34.92</v>
      </c>
      <c r="G44" s="111">
        <f>[40]Abril!$J$10</f>
        <v>35.64</v>
      </c>
      <c r="H44" s="111">
        <f>[40]Abril!$J$11</f>
        <v>27</v>
      </c>
      <c r="I44" s="111">
        <f>[40]Abril!$J$12</f>
        <v>21.6</v>
      </c>
      <c r="J44" s="111">
        <f>[40]Abril!$J$13</f>
        <v>18.720000000000002</v>
      </c>
      <c r="K44" s="111">
        <f>[40]Abril!$J$14</f>
        <v>22.32</v>
      </c>
      <c r="L44" s="111">
        <f>[40]Abril!$J$15</f>
        <v>24.840000000000003</v>
      </c>
      <c r="M44" s="111">
        <f>[40]Abril!$J$16</f>
        <v>33.119999999999997</v>
      </c>
      <c r="N44" s="111">
        <f>[40]Abril!$J$17</f>
        <v>27.720000000000002</v>
      </c>
      <c r="O44" s="111">
        <f>[40]Abril!$J$18</f>
        <v>22.32</v>
      </c>
      <c r="P44" s="111">
        <f>[40]Abril!$J$19</f>
        <v>33.119999999999997</v>
      </c>
      <c r="Q44" s="111">
        <f>[40]Abril!$J$20</f>
        <v>23.040000000000003</v>
      </c>
      <c r="R44" s="111">
        <f>[40]Abril!$J$21</f>
        <v>50.04</v>
      </c>
      <c r="S44" s="111">
        <f>[40]Abril!$J$22</f>
        <v>32.4</v>
      </c>
      <c r="T44" s="111">
        <f>[40]Abril!$J$23</f>
        <v>33.119999999999997</v>
      </c>
      <c r="U44" s="111">
        <f>[40]Abril!$J$24</f>
        <v>26.28</v>
      </c>
      <c r="V44" s="111">
        <f>[40]Abril!$J$25</f>
        <v>23.759999999999998</v>
      </c>
      <c r="W44" s="111">
        <f>[40]Abril!$J$26</f>
        <v>24.48</v>
      </c>
      <c r="X44" s="111">
        <f>[40]Abril!$J$27</f>
        <v>24.840000000000003</v>
      </c>
      <c r="Y44" s="111">
        <f>[40]Abril!$J$28</f>
        <v>37.800000000000004</v>
      </c>
      <c r="Z44" s="111">
        <f>[40]Abril!$J$29</f>
        <v>30.96</v>
      </c>
      <c r="AA44" s="111">
        <f>[40]Abril!$J$30</f>
        <v>22.32</v>
      </c>
      <c r="AB44" s="111">
        <f>[40]Abril!$J$31</f>
        <v>37.080000000000005</v>
      </c>
      <c r="AC44" s="111">
        <f>[40]Abril!$J$32</f>
        <v>28.08</v>
      </c>
      <c r="AD44" s="111">
        <f>[40]Abril!$J$33</f>
        <v>25.2</v>
      </c>
      <c r="AE44" s="111">
        <f>[40]Abril!$J$34</f>
        <v>19.440000000000001</v>
      </c>
      <c r="AF44" s="116">
        <f t="shared" si="1"/>
        <v>50.04</v>
      </c>
      <c r="AG44" s="115">
        <f t="shared" si="4"/>
        <v>29.184000000000012</v>
      </c>
      <c r="AJ44" t="s">
        <v>35</v>
      </c>
    </row>
    <row r="45" spans="1:37" x14ac:dyDescent="0.2">
      <c r="A45" s="48" t="s">
        <v>34</v>
      </c>
      <c r="B45" s="111">
        <f>[41]Abril!$J$5</f>
        <v>53.28</v>
      </c>
      <c r="C45" s="111">
        <f>[41]Abril!$J$6</f>
        <v>26.64</v>
      </c>
      <c r="D45" s="111">
        <f>[41]Abril!$J$7</f>
        <v>45</v>
      </c>
      <c r="E45" s="111">
        <f>[41]Abril!$J$8</f>
        <v>51.480000000000004</v>
      </c>
      <c r="F45" s="111">
        <f>[41]Abril!$J$9</f>
        <v>37.440000000000005</v>
      </c>
      <c r="G45" s="111">
        <f>[41]Abril!$J$10</f>
        <v>28.8</v>
      </c>
      <c r="H45" s="111">
        <f>[41]Abril!$J$11</f>
        <v>61.560000000000009</v>
      </c>
      <c r="I45" s="111">
        <f>[41]Abril!$J$12</f>
        <v>27</v>
      </c>
      <c r="J45" s="111">
        <f>[41]Abril!$J$13</f>
        <v>29.52</v>
      </c>
      <c r="K45" s="111">
        <f>[41]Abril!$J$14</f>
        <v>46.080000000000005</v>
      </c>
      <c r="L45" s="111">
        <f>[41]Abril!$J$15</f>
        <v>27.36</v>
      </c>
      <c r="M45" s="111">
        <f>[41]Abril!$J$16</f>
        <v>37.800000000000004</v>
      </c>
      <c r="N45" s="111">
        <f>[41]Abril!$J$17</f>
        <v>36.72</v>
      </c>
      <c r="O45" s="111">
        <f>[41]Abril!$J$18</f>
        <v>26.28</v>
      </c>
      <c r="P45" s="111">
        <f>[41]Abril!$J$19</f>
        <v>22.32</v>
      </c>
      <c r="Q45" s="111">
        <f>[41]Abril!$J$20</f>
        <v>37.080000000000005</v>
      </c>
      <c r="R45" s="111">
        <f>[41]Abril!$J$21</f>
        <v>24.48</v>
      </c>
      <c r="S45" s="111">
        <f>[41]Abril!$J$22</f>
        <v>30.240000000000002</v>
      </c>
      <c r="T45" s="111">
        <f>[41]Abril!$J$23</f>
        <v>34.56</v>
      </c>
      <c r="U45" s="111">
        <f>[41]Abril!$J$24</f>
        <v>24.840000000000003</v>
      </c>
      <c r="V45" s="111">
        <f>[41]Abril!$J$25</f>
        <v>32.4</v>
      </c>
      <c r="W45" s="111">
        <f>[41]Abril!$J$26</f>
        <v>37.800000000000004</v>
      </c>
      <c r="X45" s="111">
        <f>[41]Abril!$J$27</f>
        <v>35.28</v>
      </c>
      <c r="Y45" s="111">
        <f>[41]Abril!$J$28</f>
        <v>60.839999999999996</v>
      </c>
      <c r="Z45" s="111">
        <f>[41]Abril!$J$29</f>
        <v>29.880000000000003</v>
      </c>
      <c r="AA45" s="111">
        <f>[41]Abril!$J$30</f>
        <v>32.4</v>
      </c>
      <c r="AB45" s="111">
        <f>[41]Abril!$J$31</f>
        <v>36</v>
      </c>
      <c r="AC45" s="111">
        <f>[41]Abril!$J$32</f>
        <v>30.96</v>
      </c>
      <c r="AD45" s="111">
        <f>[41]Abril!$J$33</f>
        <v>27.720000000000002</v>
      </c>
      <c r="AE45" s="111">
        <f>[41]Abril!$J$34</f>
        <v>29.16</v>
      </c>
      <c r="AF45" s="116">
        <f t="shared" si="1"/>
        <v>61.560000000000009</v>
      </c>
      <c r="AG45" s="115">
        <f t="shared" si="4"/>
        <v>35.364000000000004</v>
      </c>
      <c r="AH45" s="12" t="s">
        <v>35</v>
      </c>
      <c r="AJ45" t="s">
        <v>35</v>
      </c>
    </row>
    <row r="46" spans="1:37" x14ac:dyDescent="0.2">
      <c r="A46" s="48" t="s">
        <v>20</v>
      </c>
      <c r="B46" s="111">
        <f>[42]Abril!$J$5</f>
        <v>18.720000000000002</v>
      </c>
      <c r="C46" s="111">
        <f>[42]Abril!$J$6</f>
        <v>19.440000000000001</v>
      </c>
      <c r="D46" s="111">
        <f>[42]Abril!$J$7</f>
        <v>25.92</v>
      </c>
      <c r="E46" s="111">
        <f>[42]Abril!$J$8</f>
        <v>23.040000000000003</v>
      </c>
      <c r="F46" s="111">
        <f>[42]Abril!$J$9</f>
        <v>29.52</v>
      </c>
      <c r="G46" s="111">
        <f>[42]Abril!$J$10</f>
        <v>30.6</v>
      </c>
      <c r="H46" s="111">
        <f>[42]Abril!$J$11</f>
        <v>23.040000000000003</v>
      </c>
      <c r="I46" s="111">
        <f>[42]Abril!$J$12</f>
        <v>30.240000000000002</v>
      </c>
      <c r="J46" s="111">
        <f>[42]Abril!$J$13</f>
        <v>26.28</v>
      </c>
      <c r="K46" s="111">
        <f>[42]Abril!$J$14</f>
        <v>19.440000000000001</v>
      </c>
      <c r="L46" s="111">
        <f>[42]Abril!$J$15</f>
        <v>21.6</v>
      </c>
      <c r="M46" s="111">
        <f>[42]Abril!$J$16</f>
        <v>23.040000000000003</v>
      </c>
      <c r="N46" s="111">
        <f>[42]Abril!$J$17</f>
        <v>32.76</v>
      </c>
      <c r="O46" s="111">
        <f>[42]Abril!$J$18</f>
        <v>16.920000000000002</v>
      </c>
      <c r="P46" s="111">
        <f>[42]Abril!$J$19</f>
        <v>22.68</v>
      </c>
      <c r="Q46" s="111">
        <f>[42]Abril!$J$20</f>
        <v>37.440000000000005</v>
      </c>
      <c r="R46" s="111">
        <f>[42]Abril!$J$21</f>
        <v>15.840000000000002</v>
      </c>
      <c r="S46" s="111">
        <f>[42]Abril!$J$22</f>
        <v>30.6</v>
      </c>
      <c r="T46" s="111">
        <f>[42]Abril!$J$23</f>
        <v>27.720000000000002</v>
      </c>
      <c r="U46" s="111">
        <f>[42]Abril!$J$24</f>
        <v>17.64</v>
      </c>
      <c r="V46" s="111">
        <f>[42]Abril!$J$25</f>
        <v>17.64</v>
      </c>
      <c r="W46" s="111">
        <f>[42]Abril!$J$26</f>
        <v>21.96</v>
      </c>
      <c r="X46" s="111">
        <f>[42]Abril!$J$27</f>
        <v>15.48</v>
      </c>
      <c r="Y46" s="111">
        <f>[42]Abril!$J$28</f>
        <v>31.319999999999997</v>
      </c>
      <c r="Z46" s="111">
        <f>[42]Abril!$J$29</f>
        <v>27.36</v>
      </c>
      <c r="AA46" s="111">
        <f>[42]Abril!$J$30</f>
        <v>26.64</v>
      </c>
      <c r="AB46" s="111">
        <f>[42]Abril!$J$31</f>
        <v>25.56</v>
      </c>
      <c r="AC46" s="111">
        <f>[42]Abril!$J$32</f>
        <v>21.96</v>
      </c>
      <c r="AD46" s="111">
        <f>[42]Abril!$J$33</f>
        <v>16.559999999999999</v>
      </c>
      <c r="AE46" s="111">
        <f>[42]Abril!$J$34</f>
        <v>15.840000000000002</v>
      </c>
      <c r="AF46" s="116">
        <f t="shared" si="1"/>
        <v>37.440000000000005</v>
      </c>
      <c r="AG46" s="115">
        <f t="shared" si="4"/>
        <v>23.76</v>
      </c>
      <c r="AK46" t="s">
        <v>35</v>
      </c>
    </row>
    <row r="47" spans="1:37" s="5" customFormat="1" ht="17.100000000000001" customHeight="1" x14ac:dyDescent="0.2">
      <c r="A47" s="49" t="s">
        <v>24</v>
      </c>
      <c r="B47" s="112">
        <f t="shared" ref="B47:AE47" si="5">MAX(B5:B46)</f>
        <v>53.28</v>
      </c>
      <c r="C47" s="112">
        <f t="shared" si="5"/>
        <v>50.04</v>
      </c>
      <c r="D47" s="112">
        <f t="shared" si="5"/>
        <v>60.839999999999996</v>
      </c>
      <c r="E47" s="112">
        <f t="shared" si="5"/>
        <v>51.480000000000004</v>
      </c>
      <c r="F47" s="112">
        <f t="shared" si="5"/>
        <v>48.24</v>
      </c>
      <c r="G47" s="112">
        <f t="shared" si="5"/>
        <v>53.64</v>
      </c>
      <c r="H47" s="112">
        <f t="shared" si="5"/>
        <v>61.560000000000009</v>
      </c>
      <c r="I47" s="112">
        <f t="shared" si="5"/>
        <v>48.24</v>
      </c>
      <c r="J47" s="112">
        <f t="shared" si="5"/>
        <v>37.440000000000005</v>
      </c>
      <c r="K47" s="112">
        <f t="shared" si="5"/>
        <v>46.080000000000005</v>
      </c>
      <c r="L47" s="112">
        <f t="shared" si="5"/>
        <v>39.6</v>
      </c>
      <c r="M47" s="112">
        <f t="shared" si="5"/>
        <v>77.039999999999992</v>
      </c>
      <c r="N47" s="112">
        <f t="shared" si="5"/>
        <v>57.24</v>
      </c>
      <c r="O47" s="112">
        <f t="shared" si="5"/>
        <v>30.240000000000002</v>
      </c>
      <c r="P47" s="112">
        <f t="shared" si="5"/>
        <v>47.16</v>
      </c>
      <c r="Q47" s="112">
        <f t="shared" si="5"/>
        <v>39.6</v>
      </c>
      <c r="R47" s="112">
        <f t="shared" si="5"/>
        <v>50.04</v>
      </c>
      <c r="S47" s="112">
        <f t="shared" si="5"/>
        <v>100.44</v>
      </c>
      <c r="T47" s="112">
        <f t="shared" si="5"/>
        <v>54</v>
      </c>
      <c r="U47" s="112">
        <f t="shared" si="5"/>
        <v>32.76</v>
      </c>
      <c r="V47" s="112">
        <f t="shared" si="5"/>
        <v>32.4</v>
      </c>
      <c r="W47" s="112">
        <f t="shared" si="5"/>
        <v>37.800000000000004</v>
      </c>
      <c r="X47" s="112">
        <f t="shared" si="5"/>
        <v>70.56</v>
      </c>
      <c r="Y47" s="112">
        <f t="shared" si="5"/>
        <v>96.84</v>
      </c>
      <c r="Z47" s="112">
        <f t="shared" si="5"/>
        <v>82.8</v>
      </c>
      <c r="AA47" s="112">
        <f t="shared" si="5"/>
        <v>46.800000000000004</v>
      </c>
      <c r="AB47" s="112">
        <f t="shared" si="5"/>
        <v>73.8</v>
      </c>
      <c r="AC47" s="112">
        <f t="shared" si="5"/>
        <v>58.32</v>
      </c>
      <c r="AD47" s="112">
        <f t="shared" si="5"/>
        <v>38.519999999999996</v>
      </c>
      <c r="AE47" s="112">
        <f t="shared" si="5"/>
        <v>29.52</v>
      </c>
      <c r="AF47" s="116">
        <f>MAX(AF5:AF46)</f>
        <v>100.44</v>
      </c>
      <c r="AG47" s="115">
        <f>AVERAGE(AG5:AG46)</f>
        <v>28.293589743589745</v>
      </c>
    </row>
    <row r="48" spans="1:37" x14ac:dyDescent="0.2">
      <c r="A48" s="105" t="s">
        <v>227</v>
      </c>
      <c r="B48" s="39"/>
      <c r="C48" s="39"/>
      <c r="D48" s="39"/>
      <c r="E48" s="39"/>
      <c r="F48" s="39"/>
      <c r="G48" s="39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45"/>
      <c r="AE48" s="50"/>
      <c r="AF48" s="43"/>
      <c r="AG48" s="44"/>
      <c r="AJ48" t="s">
        <v>35</v>
      </c>
    </row>
    <row r="49" spans="1:37" x14ac:dyDescent="0.2">
      <c r="A49" s="105" t="s">
        <v>228</v>
      </c>
      <c r="B49" s="40"/>
      <c r="C49" s="40"/>
      <c r="D49" s="40"/>
      <c r="E49" s="40"/>
      <c r="F49" s="40"/>
      <c r="G49" s="40"/>
      <c r="H49" s="40"/>
      <c r="I49" s="40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8"/>
      <c r="U49" s="98"/>
      <c r="V49" s="98"/>
      <c r="W49" s="98"/>
      <c r="X49" s="98"/>
      <c r="Y49" s="96"/>
      <c r="Z49" s="96"/>
      <c r="AA49" s="96"/>
      <c r="AB49" s="96"/>
      <c r="AC49" s="96"/>
      <c r="AD49" s="96"/>
      <c r="AE49" s="96"/>
      <c r="AF49" s="43"/>
      <c r="AG49" s="42"/>
    </row>
    <row r="50" spans="1:37" x14ac:dyDescent="0.2">
      <c r="A50" s="41"/>
      <c r="B50" s="96"/>
      <c r="C50" s="96"/>
      <c r="D50" s="96"/>
      <c r="E50" s="96"/>
      <c r="F50" s="96"/>
      <c r="G50" s="96"/>
      <c r="H50" s="96"/>
      <c r="I50" s="96"/>
      <c r="J50" s="97"/>
      <c r="K50" s="97"/>
      <c r="L50" s="97"/>
      <c r="M50" s="97"/>
      <c r="N50" s="97"/>
      <c r="O50" s="97"/>
      <c r="P50" s="97"/>
      <c r="Q50" s="96"/>
      <c r="R50" s="96"/>
      <c r="S50" s="96"/>
      <c r="T50" s="99"/>
      <c r="U50" s="99"/>
      <c r="V50" s="99"/>
      <c r="W50" s="99"/>
      <c r="X50" s="99"/>
      <c r="Y50" s="96"/>
      <c r="Z50" s="96"/>
      <c r="AA50" s="96"/>
      <c r="AB50" s="96"/>
      <c r="AC50" s="96"/>
      <c r="AD50" s="45"/>
      <c r="AE50" s="45"/>
      <c r="AF50" s="43"/>
      <c r="AG50" s="42"/>
    </row>
    <row r="51" spans="1:37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45"/>
      <c r="AF51" s="43"/>
      <c r="AG51" s="75"/>
    </row>
    <row r="52" spans="1:37" x14ac:dyDescent="0.2">
      <c r="A52" s="41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45"/>
      <c r="AF52" s="43"/>
      <c r="AG52" s="44"/>
      <c r="AJ52" t="s">
        <v>35</v>
      </c>
    </row>
    <row r="53" spans="1:37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46"/>
      <c r="AF53" s="43"/>
      <c r="AG53" s="44"/>
    </row>
    <row r="54" spans="1:37" ht="13.5" thickBot="1" x14ac:dyDescent="0.25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3"/>
      <c r="AG54" s="76"/>
    </row>
    <row r="55" spans="1:37" x14ac:dyDescent="0.2">
      <c r="AF55" s="7"/>
    </row>
    <row r="57" spans="1:37" x14ac:dyDescent="0.2">
      <c r="AK57" s="12" t="s">
        <v>35</v>
      </c>
    </row>
    <row r="58" spans="1:37" x14ac:dyDescent="0.2">
      <c r="R58" s="2" t="s">
        <v>35</v>
      </c>
      <c r="S58" s="2" t="s">
        <v>35</v>
      </c>
    </row>
    <row r="59" spans="1:37" x14ac:dyDescent="0.2">
      <c r="N59" s="2" t="s">
        <v>35</v>
      </c>
      <c r="O59" s="2" t="s">
        <v>35</v>
      </c>
      <c r="S59" s="2" t="s">
        <v>35</v>
      </c>
      <c r="AJ59" t="s">
        <v>35</v>
      </c>
    </row>
    <row r="60" spans="1:37" x14ac:dyDescent="0.2">
      <c r="N60" s="2" t="s">
        <v>35</v>
      </c>
    </row>
    <row r="61" spans="1:37" x14ac:dyDescent="0.2">
      <c r="G61" s="2" t="s">
        <v>35</v>
      </c>
    </row>
    <row r="62" spans="1:37" x14ac:dyDescent="0.2">
      <c r="L62" s="2" t="s">
        <v>35</v>
      </c>
      <c r="M62" s="2" t="s">
        <v>35</v>
      </c>
      <c r="O62" s="2" t="s">
        <v>35</v>
      </c>
      <c r="P62" s="2" t="s">
        <v>35</v>
      </c>
      <c r="W62" s="2" t="s">
        <v>200</v>
      </c>
      <c r="AA62" s="2" t="s">
        <v>35</v>
      </c>
      <c r="AC62" s="2" t="s">
        <v>35</v>
      </c>
      <c r="AG62" s="1" t="s">
        <v>35</v>
      </c>
      <c r="AI62" s="12" t="s">
        <v>35</v>
      </c>
    </row>
    <row r="63" spans="1:37" x14ac:dyDescent="0.2">
      <c r="K63" s="2" t="s">
        <v>35</v>
      </c>
    </row>
    <row r="64" spans="1:37" x14ac:dyDescent="0.2">
      <c r="K64" s="2" t="s">
        <v>35</v>
      </c>
    </row>
    <row r="65" spans="7:37" x14ac:dyDescent="0.2">
      <c r="G65" s="2" t="s">
        <v>35</v>
      </c>
      <c r="H65" s="2" t="s">
        <v>35</v>
      </c>
    </row>
    <row r="66" spans="7:37" x14ac:dyDescent="0.2">
      <c r="P66" s="2" t="s">
        <v>35</v>
      </c>
    </row>
    <row r="68" spans="7:37" x14ac:dyDescent="0.2">
      <c r="H68" s="2" t="s">
        <v>35</v>
      </c>
      <c r="Z68" s="2" t="s">
        <v>35</v>
      </c>
      <c r="AK68" t="s">
        <v>35</v>
      </c>
    </row>
    <row r="69" spans="7:37" x14ac:dyDescent="0.2">
      <c r="I69" s="2" t="s">
        <v>35</v>
      </c>
      <c r="T69" s="2" t="s">
        <v>35</v>
      </c>
    </row>
  </sheetData>
  <mergeCells count="33">
    <mergeCell ref="A1:AG1"/>
    <mergeCell ref="B2:AG2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TempInst</vt:lpstr>
      <vt:lpstr>TempMax</vt:lpstr>
      <vt:lpstr>TempMin</vt:lpstr>
      <vt:lpstr>UmidInst</vt:lpstr>
      <vt:lpstr>UmidMax</vt:lpstr>
      <vt:lpstr>UmidMin</vt:lpstr>
      <vt:lpstr>VelVentoMax</vt:lpstr>
      <vt:lpstr>DirVento</vt:lpstr>
      <vt:lpstr>RajadaVento</vt:lpstr>
      <vt:lpstr>Chuva</vt:lpstr>
      <vt:lpstr>ESTAÇÃO METEOROLÓGICA</vt:lpstr>
      <vt:lpstr>Chuva!Area_de_impressao</vt:lpstr>
      <vt:lpstr>DirVento!Area_de_impressao</vt:lpstr>
      <vt:lpstr>RajadaVento!Area_de_impressao</vt:lpstr>
      <vt:lpstr>TempInst!Area_de_impressao</vt:lpstr>
      <vt:lpstr>TempMax!Area_de_impressao</vt:lpstr>
      <vt:lpstr>TempMin!Area_de_impressao</vt:lpstr>
      <vt:lpstr>UmidInst!Area_de_impressao</vt:lpstr>
      <vt:lpstr>UmidMax!Area_de_impressao</vt:lpstr>
      <vt:lpstr>UmidMin!Area_de_impressao</vt:lpstr>
      <vt:lpstr>VelVentoMax!Area_de_impressao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Monitoramento de Tempo, do Clima e dos Recursos Hídricos  de Mato Grosso do Sul (Cemtec-MS)</dc:creator>
  <dc:description>Centro de Monitoramento de Tempo, do Clima e dos Recursos Hídricos  de Mato Grosso do Sul (Cemtec-MS)</dc:description>
  <cp:lastModifiedBy>Alexandre Pontes Amaro</cp:lastModifiedBy>
  <cp:lastPrinted>2018-11-22T17:22:01Z</cp:lastPrinted>
  <dcterms:created xsi:type="dcterms:W3CDTF">2008-08-15T13:32:29Z</dcterms:created>
  <dcterms:modified xsi:type="dcterms:W3CDTF">2025-10-20T17:17:57Z</dcterms:modified>
</cp:coreProperties>
</file>